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EmmaSharpe\Downloads\"/>
    </mc:Choice>
  </mc:AlternateContent>
  <xr:revisionPtr revIDLastSave="0" documentId="8_{DDC3A687-0021-4AC1-8E60-9F20AAC871D5}" xr6:coauthVersionLast="47" xr6:coauthVersionMax="47" xr10:uidLastSave="{00000000-0000-0000-0000-000000000000}"/>
  <bookViews>
    <workbookView xWindow="-110" yWindow="-110" windowWidth="19420" windowHeight="10420" activeTab="1" xr2:uid="{00000000-000D-0000-FFFF-FFFF00000000}"/>
  </bookViews>
  <sheets>
    <sheet name="How to use this sheet" sheetId="4" r:id="rId1"/>
    <sheet name="Pharmacist data collection" sheetId="1" r:id="rId2"/>
    <sheet name="Dashboard" sheetId="3" r:id="rId3"/>
    <sheet name="Pivot Table" sheetId="5" r:id="rId4"/>
    <sheet name="Engine" sheetId="2" state="hidden" r:id="rId5"/>
  </sheets>
  <calcPr calcId="191028"/>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77" i="1" l="1"/>
  <c r="J99" i="1"/>
  <c r="J96" i="1"/>
  <c r="J90" i="1"/>
  <c r="J89" i="1"/>
  <c r="J88" i="1"/>
  <c r="J87" i="1"/>
  <c r="J84" i="1"/>
  <c r="J78" i="1"/>
  <c r="J77" i="1"/>
  <c r="J76" i="1"/>
  <c r="J75" i="1"/>
  <c r="J72" i="1"/>
  <c r="J66" i="1"/>
  <c r="J65" i="1"/>
  <c r="J64" i="1"/>
  <c r="J63" i="1"/>
  <c r="J60" i="1"/>
  <c r="J54" i="1"/>
  <c r="J53" i="1"/>
  <c r="J52" i="1"/>
  <c r="J51" i="1"/>
  <c r="J48" i="1"/>
  <c r="J42" i="1"/>
  <c r="J41" i="1"/>
  <c r="J40" i="1"/>
  <c r="J39" i="1"/>
  <c r="J36" i="1"/>
  <c r="J30" i="1"/>
  <c r="J29" i="1"/>
  <c r="J28" i="1"/>
  <c r="J27" i="1"/>
  <c r="J24" i="1"/>
  <c r="J18" i="1"/>
  <c r="J17" i="1"/>
  <c r="J16" i="1"/>
  <c r="J15" i="1"/>
  <c r="J12" i="1"/>
  <c r="J6" i="1"/>
  <c r="J5" i="1"/>
  <c r="J4" i="1"/>
  <c r="I100" i="1"/>
  <c r="J100" i="1" s="1"/>
  <c r="I99" i="1"/>
  <c r="I98" i="1"/>
  <c r="J98" i="1" s="1"/>
  <c r="I97" i="1"/>
  <c r="J97" i="1" s="1"/>
  <c r="I96" i="1"/>
  <c r="I95" i="1"/>
  <c r="J95" i="1" s="1"/>
  <c r="I94" i="1"/>
  <c r="J94" i="1" s="1"/>
  <c r="I93" i="1"/>
  <c r="J93" i="1" s="1"/>
  <c r="I92" i="1"/>
  <c r="J92" i="1" s="1"/>
  <c r="I91" i="1"/>
  <c r="J91" i="1" s="1"/>
  <c r="I90" i="1"/>
  <c r="I89" i="1"/>
  <c r="I88" i="1"/>
  <c r="I87" i="1"/>
  <c r="I86" i="1"/>
  <c r="J86" i="1" s="1"/>
  <c r="I85" i="1"/>
  <c r="J85" i="1" s="1"/>
  <c r="I84" i="1"/>
  <c r="I83" i="1"/>
  <c r="J83" i="1" s="1"/>
  <c r="I82" i="1"/>
  <c r="J82" i="1" s="1"/>
  <c r="I81" i="1"/>
  <c r="J81" i="1" s="1"/>
  <c r="I80" i="1"/>
  <c r="J80" i="1" s="1"/>
  <c r="I79" i="1"/>
  <c r="J79" i="1" s="1"/>
  <c r="I78" i="1"/>
  <c r="I77" i="1"/>
  <c r="I76" i="1"/>
  <c r="I75" i="1"/>
  <c r="I74" i="1"/>
  <c r="J74" i="1" s="1"/>
  <c r="I73" i="1"/>
  <c r="J73" i="1" s="1"/>
  <c r="I72" i="1"/>
  <c r="I71" i="1"/>
  <c r="J71" i="1" s="1"/>
  <c r="I70" i="1"/>
  <c r="J70" i="1" s="1"/>
  <c r="I69" i="1"/>
  <c r="J69" i="1" s="1"/>
  <c r="I68" i="1"/>
  <c r="J68" i="1" s="1"/>
  <c r="I67" i="1"/>
  <c r="J67" i="1" s="1"/>
  <c r="I66" i="1"/>
  <c r="I65" i="1"/>
  <c r="I64" i="1"/>
  <c r="I63" i="1"/>
  <c r="I62" i="1"/>
  <c r="J62" i="1" s="1"/>
  <c r="I61" i="1"/>
  <c r="J61" i="1" s="1"/>
  <c r="I60" i="1"/>
  <c r="I59" i="1"/>
  <c r="J59" i="1" s="1"/>
  <c r="I58" i="1"/>
  <c r="J58" i="1" s="1"/>
  <c r="I57" i="1"/>
  <c r="J57" i="1" s="1"/>
  <c r="I56" i="1"/>
  <c r="J56" i="1" s="1"/>
  <c r="I55" i="1"/>
  <c r="J55" i="1" s="1"/>
  <c r="I54" i="1"/>
  <c r="I53" i="1"/>
  <c r="I52" i="1"/>
  <c r="I51" i="1"/>
  <c r="I50" i="1"/>
  <c r="J50" i="1" s="1"/>
  <c r="I49" i="1"/>
  <c r="J49" i="1" s="1"/>
  <c r="I48" i="1"/>
  <c r="I47" i="1"/>
  <c r="J47" i="1" s="1"/>
  <c r="I46" i="1"/>
  <c r="J46" i="1" s="1"/>
  <c r="I45" i="1"/>
  <c r="J45" i="1" s="1"/>
  <c r="I44" i="1"/>
  <c r="J44" i="1" s="1"/>
  <c r="I43" i="1"/>
  <c r="J43" i="1" s="1"/>
  <c r="I42" i="1"/>
  <c r="I41" i="1"/>
  <c r="I40" i="1"/>
  <c r="I39" i="1"/>
  <c r="I38" i="1"/>
  <c r="J38" i="1" s="1"/>
  <c r="I37" i="1"/>
  <c r="J37" i="1" s="1"/>
  <c r="I36" i="1"/>
  <c r="I35" i="1"/>
  <c r="J35" i="1" s="1"/>
  <c r="I34" i="1"/>
  <c r="J34" i="1" s="1"/>
  <c r="I33" i="1"/>
  <c r="J33" i="1" s="1"/>
  <c r="I32" i="1"/>
  <c r="J32" i="1" s="1"/>
  <c r="I31" i="1"/>
  <c r="J31" i="1" s="1"/>
  <c r="I30" i="1"/>
  <c r="I29" i="1"/>
  <c r="I28" i="1"/>
  <c r="I27" i="1"/>
  <c r="I26" i="1"/>
  <c r="J26" i="1" s="1"/>
  <c r="I25" i="1"/>
  <c r="J25" i="1" s="1"/>
  <c r="I24" i="1"/>
  <c r="I23" i="1"/>
  <c r="J23" i="1" s="1"/>
  <c r="I22" i="1"/>
  <c r="J22" i="1" s="1"/>
  <c r="I21" i="1"/>
  <c r="J21" i="1" s="1"/>
  <c r="I20" i="1"/>
  <c r="J20" i="1" s="1"/>
  <c r="I19" i="1"/>
  <c r="J19" i="1" s="1"/>
  <c r="I18" i="1"/>
  <c r="I17" i="1"/>
  <c r="I16" i="1"/>
  <c r="I15" i="1"/>
  <c r="I14" i="1"/>
  <c r="J14" i="1" s="1"/>
  <c r="I13" i="1"/>
  <c r="J13" i="1" s="1"/>
  <c r="I12" i="1"/>
  <c r="I11" i="1"/>
  <c r="J11" i="1" s="1"/>
  <c r="I10" i="1"/>
  <c r="J10" i="1" s="1"/>
  <c r="I9" i="1"/>
  <c r="J9" i="1" s="1"/>
  <c r="I8" i="1"/>
  <c r="J8" i="1" s="1"/>
  <c r="I7" i="1"/>
  <c r="J7" i="1" s="1"/>
  <c r="I6" i="1"/>
  <c r="I5" i="1"/>
  <c r="I4" i="1"/>
  <c r="I3" i="1"/>
  <c r="J3" i="1" s="1"/>
  <c r="AP100" i="1"/>
  <c r="AP94" i="1"/>
  <c r="AP93" i="1"/>
  <c r="AP92" i="1"/>
  <c r="AP91" i="1"/>
  <c r="AP89" i="1"/>
  <c r="AP88" i="1"/>
  <c r="AP82" i="1"/>
  <c r="AP80" i="1"/>
  <c r="AP79" i="1"/>
  <c r="AP77" i="1"/>
  <c r="AP76" i="1"/>
  <c r="AP70" i="1"/>
  <c r="AP68" i="1"/>
  <c r="AP67" i="1"/>
  <c r="AP65" i="1"/>
  <c r="AP64" i="1"/>
  <c r="AP58" i="1"/>
  <c r="AP56" i="1"/>
  <c r="AP55" i="1"/>
  <c r="AP53" i="1"/>
  <c r="AP52" i="1"/>
  <c r="AP46" i="1"/>
  <c r="AP44" i="1"/>
  <c r="AP43" i="1"/>
  <c r="AP41" i="1"/>
  <c r="AP40" i="1"/>
  <c r="AP34" i="1"/>
  <c r="AP32" i="1"/>
  <c r="AP31" i="1"/>
  <c r="AP29" i="1"/>
  <c r="AP28" i="1"/>
  <c r="AP22" i="1"/>
  <c r="AP20" i="1"/>
  <c r="AP19" i="1"/>
  <c r="AP17" i="1"/>
  <c r="AP16" i="1"/>
  <c r="AP10" i="1"/>
  <c r="AP8" i="1"/>
  <c r="AP7" i="1"/>
  <c r="AP5" i="1"/>
  <c r="AP4" i="1"/>
  <c r="AO100" i="1"/>
  <c r="AO99" i="1"/>
  <c r="AP99" i="1" s="1"/>
  <c r="AO98" i="1"/>
  <c r="AP98" i="1" s="1"/>
  <c r="AO97" i="1"/>
  <c r="AP97" i="1" s="1"/>
  <c r="AO96" i="1"/>
  <c r="AP96" i="1" s="1"/>
  <c r="AO95" i="1"/>
  <c r="AP95" i="1" s="1"/>
  <c r="AO94" i="1"/>
  <c r="AO93" i="1"/>
  <c r="AO92" i="1"/>
  <c r="AO91" i="1"/>
  <c r="AO90" i="1"/>
  <c r="AP90" i="1" s="1"/>
  <c r="AO89" i="1"/>
  <c r="AO88" i="1"/>
  <c r="AO87" i="1"/>
  <c r="AP87" i="1" s="1"/>
  <c r="AO86" i="1"/>
  <c r="AP86" i="1" s="1"/>
  <c r="AO85" i="1"/>
  <c r="AP85" i="1" s="1"/>
  <c r="AO84" i="1"/>
  <c r="AP84" i="1" s="1"/>
  <c r="AO83" i="1"/>
  <c r="AP83" i="1" s="1"/>
  <c r="AO82" i="1"/>
  <c r="AO81" i="1"/>
  <c r="AP81" i="1" s="1"/>
  <c r="AO80" i="1"/>
  <c r="AO79" i="1"/>
  <c r="AO78" i="1"/>
  <c r="AP78" i="1" s="1"/>
  <c r="AO77" i="1"/>
  <c r="AO76" i="1"/>
  <c r="AO75" i="1"/>
  <c r="AP75" i="1" s="1"/>
  <c r="AO74" i="1"/>
  <c r="AP74" i="1" s="1"/>
  <c r="AO73" i="1"/>
  <c r="AP73" i="1" s="1"/>
  <c r="AO72" i="1"/>
  <c r="AP72" i="1" s="1"/>
  <c r="AO71" i="1"/>
  <c r="AP71" i="1" s="1"/>
  <c r="AO70" i="1"/>
  <c r="AO69" i="1"/>
  <c r="AP69" i="1" s="1"/>
  <c r="AO68" i="1"/>
  <c r="AO67" i="1"/>
  <c r="AO66" i="1"/>
  <c r="AP66" i="1" s="1"/>
  <c r="AO65" i="1"/>
  <c r="AO64" i="1"/>
  <c r="AO63" i="1"/>
  <c r="AP63" i="1" s="1"/>
  <c r="AO62" i="1"/>
  <c r="AP62" i="1" s="1"/>
  <c r="AO61" i="1"/>
  <c r="AP61" i="1" s="1"/>
  <c r="AO60" i="1"/>
  <c r="AP60" i="1" s="1"/>
  <c r="AO59" i="1"/>
  <c r="AP59" i="1" s="1"/>
  <c r="AO58" i="1"/>
  <c r="AO57" i="1"/>
  <c r="AP57" i="1" s="1"/>
  <c r="AO56" i="1"/>
  <c r="AO55" i="1"/>
  <c r="AO54" i="1"/>
  <c r="AP54" i="1" s="1"/>
  <c r="AO53" i="1"/>
  <c r="AO52" i="1"/>
  <c r="AO51" i="1"/>
  <c r="AP51" i="1" s="1"/>
  <c r="AO50" i="1"/>
  <c r="AP50" i="1" s="1"/>
  <c r="AO49" i="1"/>
  <c r="AP49" i="1" s="1"/>
  <c r="AO48" i="1"/>
  <c r="AP48" i="1" s="1"/>
  <c r="AO47" i="1"/>
  <c r="AP47" i="1" s="1"/>
  <c r="AO46" i="1"/>
  <c r="AO45" i="1"/>
  <c r="AP45" i="1" s="1"/>
  <c r="AO44" i="1"/>
  <c r="AO43" i="1"/>
  <c r="AO42" i="1"/>
  <c r="AP42" i="1" s="1"/>
  <c r="AO41" i="1"/>
  <c r="AO40" i="1"/>
  <c r="AO39" i="1"/>
  <c r="AP39" i="1" s="1"/>
  <c r="AO38" i="1"/>
  <c r="AP38" i="1" s="1"/>
  <c r="AO37" i="1"/>
  <c r="AP37" i="1" s="1"/>
  <c r="AO36" i="1"/>
  <c r="AP36" i="1" s="1"/>
  <c r="AO35" i="1"/>
  <c r="AP35" i="1" s="1"/>
  <c r="AO34" i="1"/>
  <c r="AO33" i="1"/>
  <c r="AP33" i="1" s="1"/>
  <c r="AO32" i="1"/>
  <c r="AO31" i="1"/>
  <c r="AO30" i="1"/>
  <c r="AP30" i="1" s="1"/>
  <c r="AO29" i="1"/>
  <c r="AO28" i="1"/>
  <c r="AO27" i="1"/>
  <c r="AP27" i="1" s="1"/>
  <c r="AO26" i="1"/>
  <c r="AP26" i="1" s="1"/>
  <c r="AO25" i="1"/>
  <c r="AP25" i="1" s="1"/>
  <c r="AO24" i="1"/>
  <c r="AP24" i="1" s="1"/>
  <c r="AO23" i="1"/>
  <c r="AP23" i="1" s="1"/>
  <c r="AO22" i="1"/>
  <c r="AO21" i="1"/>
  <c r="AP21" i="1" s="1"/>
  <c r="AO20" i="1"/>
  <c r="AO19" i="1"/>
  <c r="AO18" i="1"/>
  <c r="AP18" i="1" s="1"/>
  <c r="AO17" i="1"/>
  <c r="AO16" i="1"/>
  <c r="AO15" i="1"/>
  <c r="AP15" i="1" s="1"/>
  <c r="AO14" i="1"/>
  <c r="AP14" i="1" s="1"/>
  <c r="AO13" i="1"/>
  <c r="AP13" i="1" s="1"/>
  <c r="AO12" i="1"/>
  <c r="AP12" i="1" s="1"/>
  <c r="AO11" i="1"/>
  <c r="AP11" i="1" s="1"/>
  <c r="AO10" i="1"/>
  <c r="AO9" i="1"/>
  <c r="AP9" i="1" s="1"/>
  <c r="AO8" i="1"/>
  <c r="AO7" i="1"/>
  <c r="AO6" i="1"/>
  <c r="AP6" i="1" s="1"/>
  <c r="AO5" i="1"/>
  <c r="AO4" i="1"/>
  <c r="AO3" i="1"/>
  <c r="AP3" i="1" s="1"/>
  <c r="AK98" i="1"/>
  <c r="AK96" i="1"/>
  <c r="AK95" i="1"/>
  <c r="AK93" i="1"/>
  <c r="AK92" i="1"/>
  <c r="AK86" i="1"/>
  <c r="AK84" i="1"/>
  <c r="AK83" i="1"/>
  <c r="AK81" i="1"/>
  <c r="AK80" i="1"/>
  <c r="AK74" i="1"/>
  <c r="AK72" i="1"/>
  <c r="AK71" i="1"/>
  <c r="AK69" i="1"/>
  <c r="AK68" i="1"/>
  <c r="AK62" i="1"/>
  <c r="AK60" i="1"/>
  <c r="AK59" i="1"/>
  <c r="AK57" i="1"/>
  <c r="AK56" i="1"/>
  <c r="AK50" i="1"/>
  <c r="AK48" i="1"/>
  <c r="AK47" i="1"/>
  <c r="AK45" i="1"/>
  <c r="AK44" i="1"/>
  <c r="AK38" i="1"/>
  <c r="AK36" i="1"/>
  <c r="AK35" i="1"/>
  <c r="AK33" i="1"/>
  <c r="AK32" i="1"/>
  <c r="AK26" i="1"/>
  <c r="AK24" i="1"/>
  <c r="AK23" i="1"/>
  <c r="AK21" i="1"/>
  <c r="AK20" i="1"/>
  <c r="AK14" i="1"/>
  <c r="AK12" i="1"/>
  <c r="AK11" i="1"/>
  <c r="AK9" i="1"/>
  <c r="AK8" i="1"/>
  <c r="AJ100" i="1"/>
  <c r="AK100" i="1" s="1"/>
  <c r="AJ99" i="1"/>
  <c r="AK99" i="1" s="1"/>
  <c r="AJ98" i="1"/>
  <c r="AJ97" i="1"/>
  <c r="AK97" i="1" s="1"/>
  <c r="AJ96" i="1"/>
  <c r="AJ95" i="1"/>
  <c r="AJ94" i="1"/>
  <c r="AK94" i="1" s="1"/>
  <c r="AJ93" i="1"/>
  <c r="AJ92" i="1"/>
  <c r="AJ91" i="1"/>
  <c r="AK91" i="1" s="1"/>
  <c r="AJ90" i="1"/>
  <c r="AK90" i="1" s="1"/>
  <c r="AJ89" i="1"/>
  <c r="AK89" i="1" s="1"/>
  <c r="AJ88" i="1"/>
  <c r="AK88" i="1" s="1"/>
  <c r="AJ87" i="1"/>
  <c r="AK87" i="1" s="1"/>
  <c r="AJ86" i="1"/>
  <c r="AJ85" i="1"/>
  <c r="AK85" i="1" s="1"/>
  <c r="AJ84" i="1"/>
  <c r="AJ83" i="1"/>
  <c r="AJ82" i="1"/>
  <c r="AK82" i="1" s="1"/>
  <c r="AJ81" i="1"/>
  <c r="AJ80" i="1"/>
  <c r="AJ79" i="1"/>
  <c r="AK79" i="1" s="1"/>
  <c r="AJ78" i="1"/>
  <c r="AK78" i="1" s="1"/>
  <c r="AJ77" i="1"/>
  <c r="AJ76" i="1"/>
  <c r="AK76" i="1" s="1"/>
  <c r="AJ75" i="1"/>
  <c r="AK75" i="1" s="1"/>
  <c r="AJ74" i="1"/>
  <c r="AJ73" i="1"/>
  <c r="AK73" i="1" s="1"/>
  <c r="AJ72" i="1"/>
  <c r="AJ71" i="1"/>
  <c r="AJ70" i="1"/>
  <c r="AK70" i="1" s="1"/>
  <c r="AJ69" i="1"/>
  <c r="AJ68" i="1"/>
  <c r="AJ67" i="1"/>
  <c r="AK67" i="1" s="1"/>
  <c r="AJ66" i="1"/>
  <c r="AK66" i="1" s="1"/>
  <c r="AJ65" i="1"/>
  <c r="AK65" i="1" s="1"/>
  <c r="AJ64" i="1"/>
  <c r="AK64" i="1" s="1"/>
  <c r="AJ63" i="1"/>
  <c r="AK63" i="1" s="1"/>
  <c r="AJ62" i="1"/>
  <c r="AJ61" i="1"/>
  <c r="AK61" i="1" s="1"/>
  <c r="AJ60" i="1"/>
  <c r="AJ59" i="1"/>
  <c r="AJ58" i="1"/>
  <c r="AK58" i="1" s="1"/>
  <c r="AJ57" i="1"/>
  <c r="AJ56" i="1"/>
  <c r="AJ55" i="1"/>
  <c r="AK55" i="1" s="1"/>
  <c r="AJ54" i="1"/>
  <c r="AK54" i="1" s="1"/>
  <c r="AJ53" i="1"/>
  <c r="AK53" i="1" s="1"/>
  <c r="AJ52" i="1"/>
  <c r="AK52" i="1" s="1"/>
  <c r="AJ51" i="1"/>
  <c r="AK51" i="1" s="1"/>
  <c r="AJ50" i="1"/>
  <c r="AJ49" i="1"/>
  <c r="AK49" i="1" s="1"/>
  <c r="AJ48" i="1"/>
  <c r="AJ47" i="1"/>
  <c r="AJ46" i="1"/>
  <c r="AK46" i="1" s="1"/>
  <c r="AJ45" i="1"/>
  <c r="AJ44" i="1"/>
  <c r="AJ43" i="1"/>
  <c r="AK43" i="1" s="1"/>
  <c r="AJ42" i="1"/>
  <c r="AK42" i="1" s="1"/>
  <c r="AJ41" i="1"/>
  <c r="AK41" i="1" s="1"/>
  <c r="AJ40" i="1"/>
  <c r="AK40" i="1" s="1"/>
  <c r="AJ39" i="1"/>
  <c r="AK39" i="1" s="1"/>
  <c r="AJ38" i="1"/>
  <c r="AJ37" i="1"/>
  <c r="AK37" i="1" s="1"/>
  <c r="AJ36" i="1"/>
  <c r="AJ35" i="1"/>
  <c r="AJ34" i="1"/>
  <c r="AK34" i="1" s="1"/>
  <c r="AJ33" i="1"/>
  <c r="AJ32" i="1"/>
  <c r="AJ31" i="1"/>
  <c r="AK31" i="1" s="1"/>
  <c r="AJ30" i="1"/>
  <c r="AK30" i="1" s="1"/>
  <c r="AJ29" i="1"/>
  <c r="AK29" i="1" s="1"/>
  <c r="AJ28" i="1"/>
  <c r="AK28" i="1" s="1"/>
  <c r="AJ27" i="1"/>
  <c r="AK27" i="1" s="1"/>
  <c r="AJ26" i="1"/>
  <c r="AJ25" i="1"/>
  <c r="AK25" i="1" s="1"/>
  <c r="AJ24" i="1"/>
  <c r="AJ23" i="1"/>
  <c r="AJ22" i="1"/>
  <c r="AK22" i="1" s="1"/>
  <c r="AJ21" i="1"/>
  <c r="AJ20" i="1"/>
  <c r="AJ19" i="1"/>
  <c r="AK19" i="1" s="1"/>
  <c r="AJ18" i="1"/>
  <c r="AK18" i="1" s="1"/>
  <c r="AJ17" i="1"/>
  <c r="AK17" i="1" s="1"/>
  <c r="AJ16" i="1"/>
  <c r="AK16" i="1" s="1"/>
  <c r="AJ15" i="1"/>
  <c r="AK15" i="1" s="1"/>
  <c r="AJ14" i="1"/>
  <c r="AJ13" i="1"/>
  <c r="AK13" i="1" s="1"/>
  <c r="AJ12" i="1"/>
  <c r="AJ11" i="1"/>
  <c r="AJ10" i="1"/>
  <c r="AK10" i="1" s="1"/>
  <c r="AJ9" i="1"/>
  <c r="AJ8" i="1"/>
  <c r="AJ7" i="1"/>
  <c r="AK7" i="1" s="1"/>
  <c r="AJ6" i="1"/>
  <c r="AK6" i="1" s="1"/>
  <c r="AJ5" i="1"/>
  <c r="AK5" i="1" s="1"/>
  <c r="AJ4" i="1"/>
  <c r="AK4" i="1" s="1"/>
  <c r="AJ3" i="1"/>
  <c r="AK3" i="1" s="1"/>
  <c r="O100" i="1"/>
  <c r="O99" i="1"/>
  <c r="O97" i="1"/>
  <c r="O96" i="1"/>
  <c r="O90" i="1"/>
  <c r="O88" i="1"/>
  <c r="O87" i="1"/>
  <c r="O85" i="1"/>
  <c r="O84" i="1"/>
  <c r="O78" i="1"/>
  <c r="O76" i="1"/>
  <c r="O75" i="1"/>
  <c r="O73" i="1"/>
  <c r="O72" i="1"/>
  <c r="O66" i="1"/>
  <c r="O64" i="1"/>
  <c r="O63" i="1"/>
  <c r="O61" i="1"/>
  <c r="O60" i="1"/>
  <c r="O54" i="1"/>
  <c r="O52" i="1"/>
  <c r="O51" i="1"/>
  <c r="O49" i="1"/>
  <c r="O48" i="1"/>
  <c r="O42" i="1"/>
  <c r="O40" i="1"/>
  <c r="O39" i="1"/>
  <c r="O37" i="1"/>
  <c r="O36" i="1"/>
  <c r="O28" i="1"/>
  <c r="O27" i="1"/>
  <c r="O25" i="1"/>
  <c r="O24" i="1"/>
  <c r="O16" i="1"/>
  <c r="O15" i="1"/>
  <c r="O13" i="1"/>
  <c r="O12" i="1"/>
  <c r="O4" i="1"/>
  <c r="O3" i="1"/>
  <c r="N100" i="1"/>
  <c r="N99" i="1"/>
  <c r="N98" i="1"/>
  <c r="O98" i="1" s="1"/>
  <c r="N97" i="1"/>
  <c r="N96" i="1"/>
  <c r="N95" i="1"/>
  <c r="O95" i="1" s="1"/>
  <c r="N94" i="1"/>
  <c r="O94" i="1" s="1"/>
  <c r="N93" i="1"/>
  <c r="O93" i="1" s="1"/>
  <c r="N92" i="1"/>
  <c r="O92" i="1" s="1"/>
  <c r="N91" i="1"/>
  <c r="O91" i="1" s="1"/>
  <c r="N90" i="1"/>
  <c r="N89" i="1"/>
  <c r="O89" i="1" s="1"/>
  <c r="N88" i="1"/>
  <c r="N87" i="1"/>
  <c r="N86" i="1"/>
  <c r="O86" i="1" s="1"/>
  <c r="N85" i="1"/>
  <c r="N84" i="1"/>
  <c r="N83" i="1"/>
  <c r="O83" i="1" s="1"/>
  <c r="N82" i="1"/>
  <c r="O82" i="1" s="1"/>
  <c r="N81" i="1"/>
  <c r="O81" i="1" s="1"/>
  <c r="N80" i="1"/>
  <c r="O80" i="1" s="1"/>
  <c r="N79" i="1"/>
  <c r="O79" i="1" s="1"/>
  <c r="N78" i="1"/>
  <c r="N77" i="1"/>
  <c r="O77" i="1" s="1"/>
  <c r="N76" i="1"/>
  <c r="N75" i="1"/>
  <c r="N74" i="1"/>
  <c r="O74" i="1" s="1"/>
  <c r="N73" i="1"/>
  <c r="N72" i="1"/>
  <c r="N71" i="1"/>
  <c r="O71" i="1" s="1"/>
  <c r="N70" i="1"/>
  <c r="O70" i="1" s="1"/>
  <c r="N69" i="1"/>
  <c r="O69" i="1" s="1"/>
  <c r="N68" i="1"/>
  <c r="O68" i="1" s="1"/>
  <c r="N67" i="1"/>
  <c r="O67" i="1" s="1"/>
  <c r="N66" i="1"/>
  <c r="N65" i="1"/>
  <c r="O65" i="1" s="1"/>
  <c r="N64" i="1"/>
  <c r="N63" i="1"/>
  <c r="N62" i="1"/>
  <c r="O62" i="1" s="1"/>
  <c r="N61" i="1"/>
  <c r="N60" i="1"/>
  <c r="N59" i="1"/>
  <c r="O59" i="1" s="1"/>
  <c r="N58" i="1"/>
  <c r="O58" i="1" s="1"/>
  <c r="N57" i="1"/>
  <c r="O57" i="1" s="1"/>
  <c r="N56" i="1"/>
  <c r="O56" i="1" s="1"/>
  <c r="N55" i="1"/>
  <c r="O55" i="1" s="1"/>
  <c r="N54" i="1"/>
  <c r="N53" i="1"/>
  <c r="O53" i="1" s="1"/>
  <c r="N52" i="1"/>
  <c r="N51" i="1"/>
  <c r="N50" i="1"/>
  <c r="O50" i="1" s="1"/>
  <c r="N49" i="1"/>
  <c r="N48" i="1"/>
  <c r="N47" i="1"/>
  <c r="O47" i="1" s="1"/>
  <c r="N46" i="1"/>
  <c r="O46" i="1" s="1"/>
  <c r="N45" i="1"/>
  <c r="O45" i="1" s="1"/>
  <c r="N44" i="1"/>
  <c r="O44" i="1" s="1"/>
  <c r="N43" i="1"/>
  <c r="O43" i="1" s="1"/>
  <c r="N42" i="1"/>
  <c r="N41" i="1"/>
  <c r="O41" i="1" s="1"/>
  <c r="N40" i="1"/>
  <c r="N39" i="1"/>
  <c r="N38" i="1"/>
  <c r="O38" i="1" s="1"/>
  <c r="N37" i="1"/>
  <c r="N36" i="1"/>
  <c r="N35" i="1"/>
  <c r="O35" i="1" s="1"/>
  <c r="N34" i="1"/>
  <c r="O34" i="1" s="1"/>
  <c r="N33" i="1"/>
  <c r="O33" i="1" s="1"/>
  <c r="N32" i="1"/>
  <c r="O32" i="1" s="1"/>
  <c r="N31" i="1"/>
  <c r="O31" i="1" s="1"/>
  <c r="N30" i="1"/>
  <c r="O30" i="1" s="1"/>
  <c r="N29" i="1"/>
  <c r="O29" i="1" s="1"/>
  <c r="N28" i="1"/>
  <c r="N27" i="1"/>
  <c r="N26" i="1"/>
  <c r="O26" i="1" s="1"/>
  <c r="N25" i="1"/>
  <c r="N24" i="1"/>
  <c r="N23" i="1"/>
  <c r="O23" i="1" s="1"/>
  <c r="N22" i="1"/>
  <c r="O22" i="1" s="1"/>
  <c r="N21" i="1"/>
  <c r="O21" i="1" s="1"/>
  <c r="N20" i="1"/>
  <c r="O20" i="1" s="1"/>
  <c r="N19" i="1"/>
  <c r="O19" i="1" s="1"/>
  <c r="N18" i="1"/>
  <c r="O18" i="1" s="1"/>
  <c r="N17" i="1"/>
  <c r="O17" i="1" s="1"/>
  <c r="N16" i="1"/>
  <c r="N15" i="1"/>
  <c r="N14" i="1"/>
  <c r="O14" i="1" s="1"/>
  <c r="N13" i="1"/>
  <c r="N12" i="1"/>
  <c r="N11" i="1"/>
  <c r="O11" i="1" s="1"/>
  <c r="N10" i="1"/>
  <c r="O10" i="1" s="1"/>
  <c r="N9" i="1"/>
  <c r="O9" i="1" s="1"/>
  <c r="N8" i="1"/>
  <c r="O8" i="1" s="1"/>
  <c r="N7" i="1"/>
  <c r="O7" i="1" s="1"/>
  <c r="N6" i="1"/>
  <c r="O6" i="1" s="1"/>
  <c r="N5" i="1"/>
  <c r="O5" i="1" s="1"/>
  <c r="N4" i="1"/>
  <c r="N3" i="1"/>
  <c r="D37" i="3" l="1"/>
  <c r="H6" i="3"/>
  <c r="G6" i="3"/>
  <c r="D34" i="3"/>
  <c r="D35" i="3"/>
  <c r="D36" i="3"/>
  <c r="D38" i="3"/>
  <c r="D39" i="3"/>
  <c r="D40" i="3"/>
  <c r="D41" i="3"/>
  <c r="D42" i="3"/>
  <c r="D43" i="3"/>
  <c r="D44" i="3"/>
  <c r="D33" i="3"/>
  <c r="C33" i="3"/>
  <c r="B33" i="3"/>
  <c r="D49" i="3"/>
  <c r="D50" i="3"/>
  <c r="D51" i="3"/>
  <c r="D52" i="3"/>
  <c r="D53" i="3"/>
  <c r="D54" i="3"/>
  <c r="D55" i="3"/>
  <c r="D56" i="3"/>
  <c r="D57" i="3"/>
  <c r="D58" i="3"/>
  <c r="D59" i="3"/>
  <c r="D48" i="3"/>
  <c r="C49" i="3"/>
  <c r="C50" i="3"/>
  <c r="C51" i="3"/>
  <c r="C52" i="3"/>
  <c r="C53" i="3"/>
  <c r="C54" i="3"/>
  <c r="C55" i="3"/>
  <c r="C56" i="3"/>
  <c r="C57" i="3"/>
  <c r="C58" i="3"/>
  <c r="C59" i="3"/>
  <c r="C48" i="3"/>
  <c r="B49" i="3"/>
  <c r="B50" i="3"/>
  <c r="B51" i="3"/>
  <c r="B52" i="3"/>
  <c r="B53" i="3"/>
  <c r="B54" i="3"/>
  <c r="B55" i="3"/>
  <c r="B56" i="3"/>
  <c r="B57" i="3"/>
  <c r="B58" i="3"/>
  <c r="B59" i="3"/>
  <c r="B48" i="3"/>
  <c r="D19" i="3"/>
  <c r="D20" i="3"/>
  <c r="D21" i="3"/>
  <c r="D22" i="3"/>
  <c r="D23" i="3"/>
  <c r="D24" i="3"/>
  <c r="D25" i="3"/>
  <c r="D26" i="3"/>
  <c r="D28" i="3"/>
  <c r="D29" i="3"/>
  <c r="C19" i="3"/>
  <c r="C20" i="3"/>
  <c r="C21" i="3"/>
  <c r="C22" i="3"/>
  <c r="C23" i="3"/>
  <c r="C24" i="3"/>
  <c r="C25" i="3"/>
  <c r="C26" i="3"/>
  <c r="C27" i="3"/>
  <c r="C28" i="3"/>
  <c r="C29" i="3"/>
  <c r="C18" i="3"/>
  <c r="C4" i="3"/>
  <c r="C5" i="3"/>
  <c r="C6" i="3"/>
  <c r="C7" i="3"/>
  <c r="C8" i="3"/>
  <c r="C9" i="3"/>
  <c r="C10" i="3"/>
  <c r="C11" i="3"/>
  <c r="C12" i="3"/>
  <c r="C13" i="3"/>
  <c r="C14" i="3"/>
  <c r="C3" i="3"/>
  <c r="B19" i="3"/>
  <c r="B20" i="3"/>
  <c r="B21" i="3"/>
  <c r="B22" i="3"/>
  <c r="B23" i="3"/>
  <c r="B24" i="3"/>
  <c r="B25" i="3"/>
  <c r="B26" i="3"/>
  <c r="B27" i="3"/>
  <c r="B28" i="3"/>
  <c r="B29" i="3"/>
  <c r="B18" i="3"/>
  <c r="C71" i="3"/>
  <c r="B71" i="3"/>
  <c r="D71" i="3" s="1"/>
  <c r="B72" i="3"/>
  <c r="C67" i="3"/>
  <c r="C66" i="3"/>
  <c r="C65" i="3"/>
  <c r="C64" i="3"/>
  <c r="B67" i="3"/>
  <c r="B66" i="3"/>
  <c r="B65" i="3"/>
  <c r="B64" i="3"/>
  <c r="C73" i="3"/>
  <c r="C74" i="3"/>
  <c r="C75" i="3"/>
  <c r="C76" i="3"/>
  <c r="C77" i="3"/>
  <c r="C78" i="3"/>
  <c r="C79" i="3"/>
  <c r="C80" i="3"/>
  <c r="C81" i="3"/>
  <c r="D81" i="3" s="1"/>
  <c r="C72" i="3"/>
  <c r="B80" i="3"/>
  <c r="B79" i="3"/>
  <c r="B78" i="3"/>
  <c r="B77" i="3"/>
  <c r="B76" i="3"/>
  <c r="D76" i="3" s="1"/>
  <c r="B75" i="3"/>
  <c r="B74" i="3"/>
  <c r="D74" i="3" s="1"/>
  <c r="B73" i="3"/>
  <c r="D73" i="3" s="1"/>
  <c r="D72" i="3" l="1"/>
  <c r="D79" i="3"/>
  <c r="D78" i="3"/>
  <c r="D77" i="3"/>
  <c r="D64" i="3"/>
  <c r="D66" i="3"/>
  <c r="D80" i="3"/>
  <c r="D75" i="3"/>
  <c r="D65" i="3"/>
  <c r="B96" i="3"/>
  <c r="B95" i="3"/>
  <c r="B94" i="3"/>
  <c r="B93" i="3"/>
  <c r="B92" i="3"/>
  <c r="B101" i="3"/>
  <c r="B100" i="3"/>
  <c r="C106" i="3"/>
  <c r="B107" i="3"/>
  <c r="B106" i="3"/>
  <c r="B105" i="3"/>
  <c r="B104" i="3"/>
  <c r="B103" i="3"/>
  <c r="B102" i="3"/>
  <c r="C96" i="3"/>
  <c r="C95" i="3"/>
  <c r="C94" i="3"/>
  <c r="C93" i="3"/>
  <c r="C92" i="3"/>
  <c r="B139" i="3"/>
  <c r="B131" i="3"/>
  <c r="B117" i="3"/>
  <c r="B138" i="3"/>
  <c r="B122" i="3"/>
  <c r="B116" i="3"/>
  <c r="B137" i="3"/>
  <c r="B136" i="3"/>
  <c r="B130" i="3"/>
  <c r="B115" i="3"/>
  <c r="B129" i="3"/>
  <c r="B128" i="3"/>
  <c r="B127" i="3"/>
  <c r="B126" i="3"/>
  <c r="B112" i="3"/>
  <c r="B135" i="3"/>
  <c r="B134" i="3"/>
  <c r="B125" i="3"/>
  <c r="B133" i="3"/>
  <c r="B114" i="3"/>
  <c r="B124" i="3"/>
  <c r="B121" i="3"/>
  <c r="B120" i="3"/>
  <c r="B113" i="3"/>
  <c r="B111" i="3"/>
  <c r="B119" i="3"/>
  <c r="B123" i="3"/>
  <c r="B132" i="3"/>
  <c r="B118" i="3"/>
  <c r="C139" i="3"/>
  <c r="C131" i="3"/>
  <c r="C117" i="3"/>
  <c r="C138" i="3"/>
  <c r="C122" i="3"/>
  <c r="C116" i="3"/>
  <c r="C137" i="3"/>
  <c r="C136" i="3"/>
  <c r="C130" i="3"/>
  <c r="C115" i="3"/>
  <c r="C129" i="3"/>
  <c r="C128" i="3"/>
  <c r="C127" i="3"/>
  <c r="C126" i="3"/>
  <c r="C112" i="3"/>
  <c r="C135" i="3"/>
  <c r="C134" i="3"/>
  <c r="C125" i="3"/>
  <c r="C133" i="3"/>
  <c r="C114" i="3"/>
  <c r="C124" i="3"/>
  <c r="C121" i="3"/>
  <c r="C120" i="3"/>
  <c r="C113" i="3"/>
  <c r="C111" i="3"/>
  <c r="C119" i="3"/>
  <c r="C123" i="3"/>
  <c r="C132" i="3"/>
  <c r="C118" i="3"/>
  <c r="C105" i="3"/>
  <c r="C107" i="3"/>
  <c r="C104" i="3"/>
  <c r="C103" i="3"/>
  <c r="C102" i="3"/>
  <c r="C101" i="3"/>
  <c r="C100" i="3"/>
  <c r="C88" i="3"/>
  <c r="B88" i="3"/>
  <c r="B87" i="3"/>
  <c r="B86" i="3"/>
  <c r="B85" i="3"/>
  <c r="B44" i="3"/>
  <c r="B43" i="3"/>
  <c r="B42" i="3"/>
  <c r="B41" i="3"/>
  <c r="B40" i="3"/>
  <c r="B39" i="3"/>
  <c r="B38" i="3"/>
  <c r="B37" i="3"/>
  <c r="B36" i="3"/>
  <c r="B35" i="3"/>
  <c r="B34" i="3"/>
  <c r="B14" i="3"/>
  <c r="B13" i="3"/>
  <c r="B12" i="3"/>
  <c r="B11" i="3"/>
  <c r="B10" i="3"/>
  <c r="B9" i="3"/>
  <c r="B8" i="3"/>
  <c r="B7" i="3"/>
  <c r="B6" i="3"/>
  <c r="B5" i="3"/>
  <c r="B4" i="3"/>
  <c r="B3" i="3"/>
  <c r="D5" i="3"/>
  <c r="D6" i="3"/>
  <c r="D7" i="3"/>
  <c r="D8" i="3"/>
  <c r="D10" i="3"/>
  <c r="D11" i="3"/>
  <c r="D12" i="3"/>
  <c r="D13" i="3"/>
  <c r="D14" i="3"/>
  <c r="C34" i="3"/>
  <c r="C35" i="3"/>
  <c r="C36" i="3"/>
  <c r="C37" i="3"/>
  <c r="C38" i="3"/>
  <c r="C39" i="3"/>
  <c r="C40" i="3"/>
  <c r="C41" i="3"/>
  <c r="C42" i="3"/>
  <c r="C43" i="3"/>
  <c r="C44" i="3"/>
  <c r="D27" i="3"/>
  <c r="D9" i="3"/>
  <c r="C85" i="3"/>
  <c r="C86" i="3"/>
  <c r="C87" i="3"/>
  <c r="D18" i="3" l="1"/>
  <c r="D3" i="3"/>
  <c r="D67" i="3"/>
  <c r="D4" i="3"/>
  <c r="P91" i="1"/>
  <c r="P23" i="1"/>
  <c r="AQ100" i="1"/>
  <c r="P79" i="1"/>
  <c r="B147" i="3"/>
  <c r="B144" i="3"/>
  <c r="B146" i="3"/>
  <c r="B143" i="3"/>
  <c r="B145" i="3"/>
  <c r="D107" i="3"/>
  <c r="D103" i="3"/>
  <c r="D132" i="3"/>
  <c r="D106" i="3"/>
  <c r="D101" i="3"/>
  <c r="D135" i="3"/>
  <c r="D138" i="3"/>
  <c r="D104" i="3"/>
  <c r="D96" i="3"/>
  <c r="D92" i="3"/>
  <c r="D129" i="3"/>
  <c r="D116" i="3"/>
  <c r="D128" i="3"/>
  <c r="D86" i="3"/>
  <c r="D111" i="3"/>
  <c r="D127" i="3"/>
  <c r="D139" i="3"/>
  <c r="D102" i="3"/>
  <c r="D105" i="3"/>
  <c r="D121" i="3"/>
  <c r="D115" i="3"/>
  <c r="D100" i="3"/>
  <c r="D125" i="3"/>
  <c r="D133" i="3"/>
  <c r="D93" i="3"/>
  <c r="D94" i="3"/>
  <c r="D95" i="3"/>
  <c r="D117" i="3"/>
  <c r="D119" i="3"/>
  <c r="D131" i="3"/>
  <c r="D124" i="3"/>
  <c r="D130" i="3"/>
  <c r="D118" i="3"/>
  <c r="D114" i="3"/>
  <c r="D136" i="3"/>
  <c r="D137" i="3"/>
  <c r="D134" i="3"/>
  <c r="D122" i="3"/>
  <c r="D123" i="3"/>
  <c r="D112" i="3"/>
  <c r="D126" i="3"/>
  <c r="D113" i="3"/>
  <c r="D120" i="3"/>
  <c r="P59" i="1"/>
  <c r="P31" i="1"/>
  <c r="P7" i="1"/>
  <c r="P35" i="1"/>
  <c r="P95" i="1"/>
  <c r="P67" i="1"/>
  <c r="P21" i="1"/>
  <c r="P43" i="1"/>
  <c r="P46" i="1"/>
  <c r="P11" i="1"/>
  <c r="P10" i="1"/>
  <c r="P83" i="1"/>
  <c r="P47" i="1"/>
  <c r="P55" i="1"/>
  <c r="P70" i="1"/>
  <c r="P32" i="1"/>
  <c r="P45" i="1"/>
  <c r="P8" i="1"/>
  <c r="P22" i="1"/>
  <c r="P94" i="1"/>
  <c r="P58" i="1"/>
  <c r="P44" i="1"/>
  <c r="P80" i="1"/>
  <c r="P71" i="1"/>
  <c r="P92" i="1"/>
  <c r="P19" i="1"/>
  <c r="P68" i="1"/>
  <c r="P33" i="1"/>
  <c r="P82" i="1"/>
  <c r="P34" i="1"/>
  <c r="P20" i="1"/>
  <c r="P9" i="1"/>
  <c r="P56" i="1"/>
  <c r="P99" i="1"/>
  <c r="P98" i="1"/>
  <c r="P96" i="1"/>
  <c r="P93" i="1"/>
  <c r="P90" i="1"/>
  <c r="P89" i="1"/>
  <c r="P87" i="1"/>
  <c r="P86" i="1"/>
  <c r="P84" i="1"/>
  <c r="P81" i="1"/>
  <c r="P78" i="1"/>
  <c r="P77" i="1"/>
  <c r="P74" i="1"/>
  <c r="P72" i="1"/>
  <c r="P69" i="1"/>
  <c r="P66" i="1"/>
  <c r="P65" i="1"/>
  <c r="P62" i="1"/>
  <c r="P60" i="1"/>
  <c r="P57" i="1"/>
  <c r="P54" i="1"/>
  <c r="P53" i="1"/>
  <c r="P51" i="1"/>
  <c r="P50" i="1"/>
  <c r="P48" i="1"/>
  <c r="P42" i="1"/>
  <c r="P41" i="1"/>
  <c r="P39" i="1"/>
  <c r="P38" i="1"/>
  <c r="P36" i="1"/>
  <c r="P30" i="1"/>
  <c r="P29" i="1"/>
  <c r="P26" i="1"/>
  <c r="P24" i="1"/>
  <c r="P18" i="1"/>
  <c r="P17" i="1"/>
  <c r="P14" i="1"/>
  <c r="P12" i="1"/>
  <c r="P6" i="1"/>
  <c r="P5" i="1"/>
  <c r="P4" i="1"/>
  <c r="AQ99" i="1"/>
  <c r="AQ93" i="1"/>
  <c r="AQ87" i="1"/>
  <c r="AQ81" i="1"/>
  <c r="AQ24" i="1"/>
  <c r="AR24" i="1" s="1"/>
  <c r="AQ23" i="1"/>
  <c r="AQ17" i="1"/>
  <c r="AQ13" i="1"/>
  <c r="AQ9" i="1"/>
  <c r="AQ7" i="1"/>
  <c r="AQ5" i="1"/>
  <c r="P27" i="1"/>
  <c r="P75" i="1"/>
  <c r="P63" i="1"/>
  <c r="P15" i="1"/>
  <c r="AQ98" i="1"/>
  <c r="AQ92" i="1"/>
  <c r="AQ86" i="1"/>
  <c r="AQ80" i="1"/>
  <c r="AQ74" i="1"/>
  <c r="AQ68" i="1"/>
  <c r="AQ62" i="1"/>
  <c r="AQ56" i="1"/>
  <c r="AQ50" i="1"/>
  <c r="AQ44" i="1"/>
  <c r="AQ38" i="1"/>
  <c r="AQ32" i="1"/>
  <c r="AQ26" i="1"/>
  <c r="AQ16" i="1"/>
  <c r="AQ89" i="1"/>
  <c r="AQ77" i="1"/>
  <c r="AQ65" i="1"/>
  <c r="AQ53" i="1"/>
  <c r="AQ41" i="1"/>
  <c r="AQ29" i="1"/>
  <c r="AQ19" i="1"/>
  <c r="AR19" i="1" s="1"/>
  <c r="AQ12" i="1"/>
  <c r="AQ15" i="1"/>
  <c r="P100" i="1"/>
  <c r="P85" i="1"/>
  <c r="P76" i="1"/>
  <c r="P61" i="1"/>
  <c r="P52" i="1"/>
  <c r="P37" i="1"/>
  <c r="P25" i="1"/>
  <c r="P16" i="1"/>
  <c r="AQ94" i="1"/>
  <c r="AQ82" i="1"/>
  <c r="AQ70" i="1"/>
  <c r="AR70" i="1" s="1"/>
  <c r="AQ52" i="1"/>
  <c r="AQ34" i="1"/>
  <c r="AQ97" i="1"/>
  <c r="AQ91" i="1"/>
  <c r="AQ85" i="1"/>
  <c r="AQ79" i="1"/>
  <c r="AQ73" i="1"/>
  <c r="AQ67" i="1"/>
  <c r="AQ61" i="1"/>
  <c r="AQ55" i="1"/>
  <c r="AQ49" i="1"/>
  <c r="AQ43" i="1"/>
  <c r="AQ37" i="1"/>
  <c r="AQ31" i="1"/>
  <c r="AQ11" i="1"/>
  <c r="AQ4" i="1"/>
  <c r="AQ95" i="1"/>
  <c r="AQ83" i="1"/>
  <c r="AQ71" i="1"/>
  <c r="AQ59" i="1"/>
  <c r="AQ47" i="1"/>
  <c r="AQ35" i="1"/>
  <c r="AQ22" i="1"/>
  <c r="AQ8" i="1"/>
  <c r="P97" i="1"/>
  <c r="P88" i="1"/>
  <c r="P73" i="1"/>
  <c r="P64" i="1"/>
  <c r="P49" i="1"/>
  <c r="P40" i="1"/>
  <c r="P28" i="1"/>
  <c r="P13" i="1"/>
  <c r="AQ3" i="1"/>
  <c r="AQ88" i="1"/>
  <c r="AQ76" i="1"/>
  <c r="AQ64" i="1"/>
  <c r="AQ58" i="1"/>
  <c r="AQ46" i="1"/>
  <c r="AQ40" i="1"/>
  <c r="AQ28" i="1"/>
  <c r="AQ25" i="1"/>
  <c r="AQ18" i="1"/>
  <c r="AQ21" i="1"/>
  <c r="AQ14" i="1"/>
  <c r="AQ96" i="1"/>
  <c r="AQ90" i="1"/>
  <c r="AQ84" i="1"/>
  <c r="AQ78" i="1"/>
  <c r="AQ72" i="1"/>
  <c r="AQ66" i="1"/>
  <c r="AQ60" i="1"/>
  <c r="AQ54" i="1"/>
  <c r="AQ48" i="1"/>
  <c r="AQ42" i="1"/>
  <c r="AQ36" i="1"/>
  <c r="AQ30" i="1"/>
  <c r="AQ10" i="1"/>
  <c r="AQ75" i="1"/>
  <c r="AQ69" i="1"/>
  <c r="AQ63" i="1"/>
  <c r="AQ57" i="1"/>
  <c r="AQ51" i="1"/>
  <c r="AQ45" i="1"/>
  <c r="AQ39" i="1"/>
  <c r="AQ33" i="1"/>
  <c r="AQ27" i="1"/>
  <c r="AQ20" i="1"/>
  <c r="AQ6" i="1"/>
  <c r="D87" i="3"/>
  <c r="D88" i="3"/>
  <c r="D85" i="3"/>
  <c r="AR17" i="1" l="1"/>
  <c r="AR23" i="1"/>
  <c r="AR91" i="1"/>
  <c r="AR55" i="1"/>
  <c r="P3" i="1"/>
  <c r="AR3" i="1" s="1"/>
  <c r="G4" i="3"/>
  <c r="H4" i="3"/>
  <c r="C63" i="3"/>
  <c r="AR100" i="1"/>
  <c r="AR31" i="1"/>
  <c r="AR59" i="1"/>
  <c r="AR79" i="1"/>
  <c r="AR89" i="1"/>
  <c r="AR5" i="1"/>
  <c r="AR83" i="1"/>
  <c r="AR92" i="1"/>
  <c r="AR7" i="1"/>
  <c r="AR33" i="1"/>
  <c r="AR84" i="1"/>
  <c r="AR35" i="1"/>
  <c r="AR13" i="1"/>
  <c r="AR26" i="1"/>
  <c r="AR46" i="1"/>
  <c r="AR8" i="1"/>
  <c r="AR22" i="1"/>
  <c r="AR43" i="1"/>
  <c r="AR30" i="1"/>
  <c r="AR21" i="1"/>
  <c r="AR67" i="1"/>
  <c r="AR9" i="1"/>
  <c r="AR95" i="1"/>
  <c r="AR65" i="1"/>
  <c r="AR78" i="1"/>
  <c r="AR28" i="1"/>
  <c r="AR72" i="1"/>
  <c r="AR11" i="1"/>
  <c r="AR98" i="1"/>
  <c r="AR75" i="1"/>
  <c r="AR37" i="1"/>
  <c r="AR34" i="1"/>
  <c r="AR32" i="1"/>
  <c r="AR87" i="1"/>
  <c r="AR69" i="1"/>
  <c r="AR58" i="1"/>
  <c r="AR10" i="1"/>
  <c r="AR6" i="1"/>
  <c r="AR36" i="1"/>
  <c r="AR47" i="1"/>
  <c r="AR27" i="1"/>
  <c r="AR80" i="1"/>
  <c r="AR20" i="1"/>
  <c r="AR15" i="1"/>
  <c r="AR81" i="1"/>
  <c r="AR42" i="1"/>
  <c r="AR82" i="1"/>
  <c r="AR44" i="1"/>
  <c r="AR94" i="1"/>
  <c r="AR29" i="1"/>
  <c r="AR45" i="1"/>
  <c r="AR54" i="1"/>
  <c r="AR71" i="1"/>
  <c r="AR60" i="1"/>
  <c r="AR62" i="1"/>
  <c r="AR93" i="1"/>
  <c r="AR12" i="1"/>
  <c r="AR68" i="1"/>
  <c r="AR77" i="1"/>
  <c r="AR74" i="1"/>
  <c r="AR90" i="1"/>
  <c r="AR96" i="1"/>
  <c r="AR64" i="1"/>
  <c r="AR76" i="1"/>
  <c r="AR39" i="1"/>
  <c r="AR48" i="1"/>
  <c r="AR14" i="1"/>
  <c r="AR38" i="1"/>
  <c r="AR61" i="1"/>
  <c r="AR51" i="1"/>
  <c r="AR50" i="1"/>
  <c r="AR57" i="1"/>
  <c r="AR66" i="1"/>
  <c r="AR18" i="1"/>
  <c r="AR41" i="1"/>
  <c r="AR56" i="1"/>
  <c r="AR63" i="1"/>
  <c r="AR25" i="1"/>
  <c r="AR53" i="1"/>
  <c r="AR99" i="1"/>
  <c r="AR86" i="1"/>
  <c r="AR4" i="1"/>
  <c r="AR52" i="1"/>
  <c r="AR88" i="1"/>
  <c r="AR49" i="1"/>
  <c r="AR16" i="1"/>
  <c r="AR97" i="1"/>
  <c r="AR73" i="1"/>
  <c r="AR85" i="1"/>
  <c r="AR40" i="1"/>
  <c r="H3" i="3" l="1"/>
  <c r="G3" i="3"/>
  <c r="B63" i="3"/>
  <c r="D63" i="3" s="1"/>
  <c r="G5" i="3"/>
  <c r="H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tc={03BF30C5-9B98-400F-8C73-6C0AABF66C04}</author>
    <author>tc={FC7DC8A2-C31E-49A2-977E-E3C6CB7C4A39}</author>
    <author>tc={4208AAF6-0CC2-4E23-8847-BF85C399D272}</author>
    <author>tc={F11906BB-AA97-4073-A45E-56A2E7A6FB86}</author>
    <author>tc={D42F9E4D-598B-4823-BCDF-A7961E837AFD}</author>
    <author>tc={791886CC-AD10-4E40-9B1C-97EF9B1E5990}</author>
    <author>tc={413CBD4F-11F7-43E7-AE10-F795B7EAA25A}</author>
    <author>tc={E143B94E-6242-4687-9184-03E13A757FCA}</author>
    <author>tc={5EFDAEDE-10C5-465C-A08C-7B9047584058}</author>
    <author>tc={84884348-1EA5-4638-92A2-5F7310F6EFF5}</author>
    <author>tc={73BAB4C7-C9D6-479E-ADB5-D79698C908B9}</author>
  </authors>
  <commentList>
    <comment ref="A2" authorId="0" shapeId="0" xr:uid="{03BF30C5-9B98-400F-8C73-6C0AABF66C04}">
      <text>
        <t>[Threaded comment]
Your version of Excel allows you to read this threaded comment; however, any edits to it will get removed if the file is opened in a newer version of Excel. Learn more: https://go.microsoft.com/fwlink/?linkid=870924
Comment:
    Use more than one row for same patient if on multiple opioids. Use the same NHS number for the same patient if using multiple rows, so data can be deduplicated</t>
      </text>
    </comment>
    <comment ref="H2" authorId="1" shapeId="0" xr:uid="{FC7DC8A2-C31E-49A2-977E-E3C6CB7C4A39}">
      <text>
        <t xml:space="preserve">[Threaded comment]
Your version of Excel allows you to read this threaded comment; however, any edits to it will get removed if the file is opened in a newer version of Excel. Learn more: https://go.microsoft.com/fwlink/?linkid=870924
Comment:
    i.e., 20mg twice per day (NOT PRN)
</t>
      </text>
    </comment>
    <comment ref="J2" authorId="2" shapeId="0" xr:uid="{4208AAF6-0CC2-4E23-8847-BF85C399D272}">
      <text>
        <t>[Threaded comment]
Your version of Excel allows you to read this threaded comment; however, any edits to it will get removed if the file is opened in a newer version of Excel. Learn more: https://go.microsoft.com/fwlink/?linkid=870924
Comment:
    Oral Morphine Equivalent (OME)</t>
      </text>
    </comment>
    <comment ref="M2" authorId="3" shapeId="0" xr:uid="{F11906BB-AA97-4073-A45E-56A2E7A6FB86}">
      <text>
        <t xml:space="preserve">[Threaded comment]
Your version of Excel allows you to read this threaded comment; however, any edits to it will get removed if the file is opened in a newer version of Excel. Learn more: https://go.microsoft.com/fwlink/?linkid=870924
Comment:
    i.e., 20mg four times per day when necessary (PRN)
</t>
      </text>
    </comment>
    <comment ref="O2" authorId="4" shapeId="0" xr:uid="{D42F9E4D-598B-4823-BCDF-A7961E837AFD}">
      <text>
        <t>[Threaded comment]
Your version of Excel allows you to read this threaded comment; however, any edits to it will get removed if the file is opened in a newer version of Excel. Learn more: https://go.microsoft.com/fwlink/?linkid=870924
Comment:
    When required oral morphine equivalent</t>
      </text>
    </comment>
    <comment ref="Q2" authorId="5" shapeId="0" xr:uid="{791886CC-AD10-4E40-9B1C-97EF9B1E5990}">
      <text>
        <t>[Threaded comment]
Your version of Excel allows you to read this threaded comment; however, any edits to it will get removed if the file is opened in a newer version of Excel. Learn more: https://go.microsoft.com/fwlink/?linkid=870924
Comment:
    Gabapentinoid, benzodiazepine, antidepressant or Z-Drug</t>
      </text>
    </comment>
    <comment ref="AI2" authorId="6" shapeId="0" xr:uid="{413CBD4F-11F7-43E7-AE10-F795B7EAA25A}">
      <text>
        <t xml:space="preserve">[Threaded comment]
Your version of Excel allows you to read this threaded comment; however, any edits to it will get removed if the file is opened in a newer version of Excel. Learn more: https://go.microsoft.com/fwlink/?linkid=870924
Comment:
    i.e., 20mg twice per day (NOT PRN)
</t>
      </text>
    </comment>
    <comment ref="AK2" authorId="7" shapeId="0" xr:uid="{E143B94E-6242-4687-9184-03E13A757FCA}">
      <text>
        <t>[Threaded comment]
Your version of Excel allows you to read this threaded comment; however, any edits to it will get removed if the file is opened in a newer version of Excel. Learn more: https://go.microsoft.com/fwlink/?linkid=870924
Comment:
    Oral Morphine Equivalent (OME)</t>
      </text>
    </comment>
    <comment ref="AN2" authorId="8" shapeId="0" xr:uid="{5EFDAEDE-10C5-465C-A08C-7B9047584058}">
      <text>
        <t xml:space="preserve">[Threaded comment]
Your version of Excel allows you to read this threaded comment; however, any edits to it will get removed if the file is opened in a newer version of Excel. Learn more: https://go.microsoft.com/fwlink/?linkid=870924
Comment:
    i.e., 20mg four times per day when necessary (PRN)
</t>
      </text>
    </comment>
    <comment ref="AP2" authorId="9" shapeId="0" xr:uid="{84884348-1EA5-4638-92A2-5F7310F6EFF5}">
      <text>
        <t>[Threaded comment]
Your version of Excel allows you to read this threaded comment; however, any edits to it will get removed if the file is opened in a newer version of Excel. Learn more: https://go.microsoft.com/fwlink/?linkid=870924
Comment:
    When required oral morphine equivalent</t>
      </text>
    </comment>
    <comment ref="AS2" authorId="10" shapeId="0" xr:uid="{73BAB4C7-C9D6-479E-ADB5-D79698C908B9}">
      <text>
        <t>[Threaded comment]
Your version of Excel allows you to read this threaded comment; however, any edits to it will get removed if the file is opened in a newer version of Excel. Learn more: https://go.microsoft.com/fwlink/?linkid=870924
Comment:
    Gabapentinoid, benzodiazepine, antidepressant or Z-Drug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tc={9DC0930D-9F77-475E-9217-B3F5F5886814}</author>
  </authors>
  <commentList>
    <comment ref="A62" authorId="0" shapeId="0" xr:uid="{9DC0930D-9F77-475E-9217-B3F5F5886814}">
      <text>
        <t>[Threaded comment]
Your version of Excel allows you to read this threaded comment; however, any edits to it will get removed if the file is opened in a newer version of Excel. Learn more: https://go.microsoft.com/fwlink/?linkid=870924
Comment:
    Hi Ian. Can you also think about whether we want to look at cross referencing two indicators. E.g. demographics with high OME ?</t>
      </text>
    </comment>
  </commentList>
</comments>
</file>

<file path=xl/sharedStrings.xml><?xml version="1.0" encoding="utf-8"?>
<sst xmlns="http://schemas.openxmlformats.org/spreadsheetml/2006/main" count="426" uniqueCount="240">
  <si>
    <t>Demographics</t>
  </si>
  <si>
    <t>Routine Opioid</t>
  </si>
  <si>
    <t>PRN Opioid</t>
  </si>
  <si>
    <t>Practice</t>
  </si>
  <si>
    <t>Gender</t>
  </si>
  <si>
    <t>Age</t>
  </si>
  <si>
    <t>Ethnicity</t>
  </si>
  <si>
    <t>Opioid i.e., morphine, oxycodone.</t>
  </si>
  <si>
    <t>Total Regular Daily  Dose</t>
  </si>
  <si>
    <t>opioid i.e., morphine, oxycodone.</t>
  </si>
  <si>
    <t>Total PRN Daily Dose</t>
  </si>
  <si>
    <t>Overall TOTAL Daily Morphine Dose</t>
  </si>
  <si>
    <t>Prescribed any other high risk medicine</t>
  </si>
  <si>
    <t>If yes, document high risk medicine 1</t>
  </si>
  <si>
    <t>If yes, document high risk medicine 2</t>
  </si>
  <si>
    <t>If yes, document high risk medicine 3</t>
  </si>
  <si>
    <t>If yes, document high risk medicine 4</t>
  </si>
  <si>
    <t>Referred to MDT?</t>
  </si>
  <si>
    <t>Referred for advice and guidance?</t>
  </si>
  <si>
    <t>Was a plan agreed with the patient?</t>
  </si>
  <si>
    <t>Male</t>
  </si>
  <si>
    <t>Gabapentinoid</t>
  </si>
  <si>
    <t>Female</t>
  </si>
  <si>
    <t>Not specified</t>
  </si>
  <si>
    <t>Not known</t>
  </si>
  <si>
    <t>Health and Wellbeing Coaching</t>
  </si>
  <si>
    <t>Yes</t>
  </si>
  <si>
    <t>Social Prescribing</t>
  </si>
  <si>
    <t>No</t>
  </si>
  <si>
    <t>Z-drug</t>
  </si>
  <si>
    <t>Care Coordination</t>
  </si>
  <si>
    <t>Antidepressant</t>
  </si>
  <si>
    <t>Benzodiazepine</t>
  </si>
  <si>
    <t>Opioids and conversion factors to morphine</t>
  </si>
  <si>
    <t>Opioid</t>
  </si>
  <si>
    <t>Conversion</t>
  </si>
  <si>
    <t>Reference</t>
  </si>
  <si>
    <t>Abbreviation</t>
  </si>
  <si>
    <t>Times Daily</t>
  </si>
  <si>
    <t>morphine x 1</t>
  </si>
  <si>
    <t>morphine</t>
  </si>
  <si>
    <t>n/a</t>
  </si>
  <si>
    <t>qod</t>
  </si>
  <si>
    <t>oxycodone x 1.5 [ref 1]</t>
  </si>
  <si>
    <t>oxycodone</t>
  </si>
  <si>
    <t>qd</t>
  </si>
  <si>
    <t>tapentadol x 0.4 [ref 1]</t>
  </si>
  <si>
    <t>tapentadol</t>
  </si>
  <si>
    <t>q1d</t>
  </si>
  <si>
    <t>hydromorphone x 5 [ref 1]</t>
  </si>
  <si>
    <t>hydromorphone</t>
  </si>
  <si>
    <t>OD</t>
  </si>
  <si>
    <t>fentanyl patch x 60/25 [ref 1]</t>
  </si>
  <si>
    <t>fentanyl patch</t>
  </si>
  <si>
    <t>BD</t>
  </si>
  <si>
    <t>fentanyl lollipops - Actiq® x 0.15[ref 2]</t>
  </si>
  <si>
    <t>fentanyl lollipops Actiq®</t>
  </si>
  <si>
    <t>q8h</t>
  </si>
  <si>
    <t>tramadol x 0.1 [ref 1]</t>
  </si>
  <si>
    <t>tramadol</t>
  </si>
  <si>
    <t>qid</t>
  </si>
  <si>
    <t>codeine x 0.1 [ref 1]</t>
  </si>
  <si>
    <t>codeine</t>
  </si>
  <si>
    <t>qds</t>
  </si>
  <si>
    <t>dihydrocodeine x 0.1 [ref 1]</t>
  </si>
  <si>
    <t>dihydrocodeine</t>
  </si>
  <si>
    <t>q6h</t>
  </si>
  <si>
    <t>Butrans® buprenorphine patch x 12/5 [ref 1]</t>
  </si>
  <si>
    <t>Butrans® buprenorphine patch</t>
  </si>
  <si>
    <t>q4h</t>
  </si>
  <si>
    <t>Transtec® buprenorphine patch x 84/35 [ref 1]</t>
  </si>
  <si>
    <t>Transtec® buprenorphine patch</t>
  </si>
  <si>
    <t>q2h</t>
  </si>
  <si>
    <t>buprenorphine tablets x 0.004 [ref 3]</t>
  </si>
  <si>
    <t>buprenorphine tablets</t>
  </si>
  <si>
    <t>q1h</t>
  </si>
  <si>
    <t>References:</t>
  </si>
  <si>
    <t>1. Faculty of Pain Medicine UK</t>
  </si>
  <si>
    <t>2. Actiq Summary of Product Characteristics</t>
  </si>
  <si>
    <t>3. Faculty of Pain Medicine Australia and New Zealand</t>
  </si>
  <si>
    <t>This template has been prepared and updated by Dr Jane Quinlan, consultant in anaesthesia and pain management on behalf of the Oxford University Hospitals NHS Foundation Trust pain service</t>
  </si>
  <si>
    <t>with thanks to David Hutchings, Lead Pharmacist, and the rest of the Medicines Information team</t>
  </si>
  <si>
    <t>version 1.3, prepared May 2021, due for review in May 2024</t>
  </si>
  <si>
    <t>Table 1: Pre- Review</t>
  </si>
  <si>
    <t>Patients</t>
  </si>
  <si>
    <t>Average Dose</t>
  </si>
  <si>
    <t>Average Daily Dose</t>
  </si>
  <si>
    <t>Strength i.e. 5mg, 10mg ect.</t>
  </si>
  <si>
    <t>Prescribed Routine Dose i.e., 20mg BD (NOT PRN)</t>
  </si>
  <si>
    <t>Total regular daily dose of morphine (or equivalent)</t>
  </si>
  <si>
    <r>
      <rPr>
        <b/>
        <sz val="11"/>
        <color rgb="FF000000"/>
        <rFont val="Calibri"/>
        <family val="2"/>
        <scheme val="minor"/>
      </rPr>
      <t>Prescribed When Required Dose i.e., 20mg Q6H</t>
    </r>
    <r>
      <rPr>
        <b/>
        <sz val="11"/>
        <color rgb="FFFF0000"/>
        <rFont val="Calibri"/>
        <family val="2"/>
        <scheme val="minor"/>
      </rPr>
      <t xml:space="preserve"> PRN</t>
    </r>
  </si>
  <si>
    <t>Total when required morphine (or equivalent) dosage</t>
  </si>
  <si>
    <t>Personalised Care Intervention</t>
  </si>
  <si>
    <t>Other intervention</t>
  </si>
  <si>
    <t>Medicines</t>
  </si>
  <si>
    <t>Number Before</t>
  </si>
  <si>
    <t>Number After</t>
  </si>
  <si>
    <t>Prescribed &gt;120 OME</t>
  </si>
  <si>
    <t>Difference in number of patients prescribed &gt;120 OME after review</t>
  </si>
  <si>
    <t>Difference in number of patients prescribed an opioid in combination with a gabapentinoid after review</t>
  </si>
  <si>
    <t>Difference in number of patients prescribed an opioid in combination with a benzodiazipine after review</t>
  </si>
  <si>
    <t>Difference in number of patients prescribed an opioid in combination with a z drug after review</t>
  </si>
  <si>
    <t>Difference in number of patients prescribed an opioid in combination with a antidepressant after review</t>
  </si>
  <si>
    <t>Plan</t>
  </si>
  <si>
    <t>Denominator</t>
  </si>
  <si>
    <t>%</t>
  </si>
  <si>
    <t>Total patients reviewed</t>
  </si>
  <si>
    <t>Asian or Asian British</t>
  </si>
  <si>
    <t>Black, Black British, Caribbean or African</t>
  </si>
  <si>
    <t>Mixed or multiple ethnic groups</t>
  </si>
  <si>
    <t>White</t>
  </si>
  <si>
    <t>Other ethnic group</t>
  </si>
  <si>
    <t>18-25</t>
  </si>
  <si>
    <t>50-59</t>
  </si>
  <si>
    <t>60-69</t>
  </si>
  <si>
    <t>70-79</t>
  </si>
  <si>
    <t>80+</t>
  </si>
  <si>
    <t>25-29</t>
  </si>
  <si>
    <t>30-39</t>
  </si>
  <si>
    <t>40-49</t>
  </si>
  <si>
    <t>Numerator</t>
  </si>
  <si>
    <t>GP AT HAND</t>
  </si>
  <si>
    <t>THE MEDICAL CENTRE, DR JEFFERIES &amp; PARTN</t>
  </si>
  <si>
    <t>ASHCHURCH SURGERY</t>
  </si>
  <si>
    <t>HAMMERSMITH SURGERY</t>
  </si>
  <si>
    <t>NORTH FULHAM SURGERY</t>
  </si>
  <si>
    <t>STERNDALE SURGERY</t>
  </si>
  <si>
    <t>WEST KENSINGTON GP SURGERY</t>
  </si>
  <si>
    <t>BROOK GREEN MEDICAL CENTRE</t>
  </si>
  <si>
    <t>NORTH END MEDICAL CENTRE</t>
  </si>
  <si>
    <t>PARK MEDICAL CENTRE</t>
  </si>
  <si>
    <t>RICHFORD GATE MEDICAL CENTRE</t>
  </si>
  <si>
    <t>THE BUSH DOCTORS</t>
  </si>
  <si>
    <t>CANBERRA OLD OAK SURGERY</t>
  </si>
  <si>
    <t>DR CANISIUS &amp; DR HASAN, PARKVIEW CFH&amp;W</t>
  </si>
  <si>
    <t>DR RK KUKAR, PARKVIEW CTR FOR H&amp;W</t>
  </si>
  <si>
    <t>DR UPPAL &amp; PARTN, PARKVIEW CTR FOR H&amp;W</t>
  </si>
  <si>
    <t>HAMMERSMITH &amp; FULHAM CENTRES FOR HEALTH</t>
  </si>
  <si>
    <t>SHEPHERDS BUSH MEDICAL CENTRE</t>
  </si>
  <si>
    <t>THE MEDICAL CENTRE, DR KUKAR</t>
  </si>
  <si>
    <t>THE NEW SURGERY</t>
  </si>
  <si>
    <t>THE SURGERY, DR DASGUPTA &amp; PARTNERS</t>
  </si>
  <si>
    <t>ASHVILLE SURGERY</t>
  </si>
  <si>
    <t>CASSIDY ROAD MEDICAL CENTRE</t>
  </si>
  <si>
    <t>FULHAM CROSS MEDICAL CENTRE</t>
  </si>
  <si>
    <t>SANDS END HEALTH CLINIC</t>
  </si>
  <si>
    <t>THE FULHAM MEDICAL CENTRE</t>
  </si>
  <si>
    <t>THE LILYVILLE SURGERY</t>
  </si>
  <si>
    <t>THE SURGERY, DR MANGWANA &amp; PARTNERS</t>
  </si>
  <si>
    <t>NOT LISTED</t>
  </si>
  <si>
    <t>PCN</t>
  </si>
  <si>
    <t>HAMMERSMITH &amp; FULHAM CENTRAL PCN</t>
  </si>
  <si>
    <t>HAMMERSMITH &amp; FULHAM PARTNERSHIP PCN</t>
  </si>
  <si>
    <t>SOUTH FULHAM PCN</t>
  </si>
  <si>
    <t>NORTH HAMMERSMITH &amp; FULHAM PCN</t>
  </si>
  <si>
    <t>BABYLON GP AT HAND PCN</t>
  </si>
  <si>
    <t>Regular Opioid Prescribed</t>
  </si>
  <si>
    <t>Number of patients reviewed</t>
  </si>
  <si>
    <t>Prescribed opioid + Gabapentinoid</t>
  </si>
  <si>
    <t>Prescribed opioid + Z-drug</t>
  </si>
  <si>
    <t>Prescribed opioid + Antidepressant</t>
  </si>
  <si>
    <t>Prescribed opioid + Benzodiazepine</t>
  </si>
  <si>
    <t>% difference</t>
  </si>
  <si>
    <t>Post Pilot</t>
  </si>
  <si>
    <t>(All)</t>
  </si>
  <si>
    <t>Column Labels</t>
  </si>
  <si>
    <t>(blank)</t>
  </si>
  <si>
    <t>Grand Total</t>
  </si>
  <si>
    <t>Row Labels</t>
  </si>
  <si>
    <t>Count of Opioid i.e., morphine, oxycodone.</t>
  </si>
  <si>
    <t>Please complete the tab called "Pharmacist data collection"</t>
  </si>
  <si>
    <t>Do not enter information into the dashboard or pivot table tab</t>
  </si>
  <si>
    <t>Enter patient details of all patients found on NHSBSA search</t>
  </si>
  <si>
    <t>When patient is called for review, complete "pre review" section for that patient</t>
  </si>
  <si>
    <t>Once the patient has completed set of pharmacist reviews for their pain medicines, complete "post pilot" section for that patient, this may be end of March when the pilot ends</t>
  </si>
  <si>
    <t>The post pilot section should outline any referrals made for the patient during the pilot, whether they were discussed at MDT and also their post pilot opioid dose</t>
  </si>
  <si>
    <t>Number of pharmacist reviews over pilot period</t>
  </si>
  <si>
    <t>NHS Number</t>
  </si>
  <si>
    <t>What other intervention was offered/
provided?</t>
  </si>
  <si>
    <t>Was a shared decision making tool/
patient decision aid used?</t>
  </si>
  <si>
    <t xml:space="preserve">Ref to Health Coach </t>
  </si>
  <si>
    <t xml:space="preserve">Ref to Social Prescrib Link Wk </t>
  </si>
  <si>
    <t xml:space="preserve">Ref to Care Coordinator </t>
  </si>
  <si>
    <t xml:space="preserve">Ref to GP </t>
  </si>
  <si>
    <t xml:space="preserve">Discussed through MSk Advice and Guidance </t>
  </si>
  <si>
    <t xml:space="preserve">Discussed at MSk Pain MDT </t>
  </si>
  <si>
    <t xml:space="preserve">Ref to community MSk physio or pain serv </t>
  </si>
  <si>
    <t xml:space="preserve">Ref to hosp pain, orthopaedics or spinal serv </t>
  </si>
  <si>
    <t>End of Sheet</t>
  </si>
  <si>
    <t>Opioid Name</t>
  </si>
  <si>
    <t>Prescribed Frequency Routine Dose</t>
  </si>
  <si>
    <t>PRN Opioid Name</t>
  </si>
  <si>
    <t xml:space="preserve">Prescribed PRN Dose </t>
  </si>
  <si>
    <t>TOTAL Daily OME</t>
  </si>
  <si>
    <t>Oral Morphine Equivalent (OME)</t>
  </si>
  <si>
    <t>PRN 
OME</t>
  </si>
  <si>
    <t>morphine Total</t>
  </si>
  <si>
    <t>oxycodone Total</t>
  </si>
  <si>
    <t>(blank) Total</t>
  </si>
  <si>
    <t>Table 3: Post Pilot</t>
  </si>
  <si>
    <t>Table 10: Practice Demographics</t>
  </si>
  <si>
    <t>Table 11: PCN Reviews</t>
  </si>
  <si>
    <t>Table 9: Age Ranges</t>
  </si>
  <si>
    <t>Table 8: Ethnicity</t>
  </si>
  <si>
    <t>Table 7: Gender</t>
  </si>
  <si>
    <t>Table 6: Interventions Utilised</t>
  </si>
  <si>
    <t>Table 5: At Risk Groups</t>
  </si>
  <si>
    <r>
      <t xml:space="preserve">Table 2: </t>
    </r>
    <r>
      <rPr>
        <b/>
        <u/>
        <sz val="11"/>
        <color rgb="FFFF0000"/>
        <rFont val="Calibri"/>
        <family val="2"/>
        <scheme val="minor"/>
      </rPr>
      <t xml:space="preserve">PRN </t>
    </r>
    <r>
      <rPr>
        <b/>
        <u/>
        <sz val="11"/>
        <color theme="1"/>
        <rFont val="Calibri"/>
        <family val="2"/>
        <scheme val="minor"/>
      </rPr>
      <t>Pre- Review</t>
    </r>
  </si>
  <si>
    <r>
      <t xml:space="preserve">Table 4: </t>
    </r>
    <r>
      <rPr>
        <b/>
        <u/>
        <sz val="11"/>
        <color rgb="FFFF0000"/>
        <rFont val="Calibri"/>
        <family val="2"/>
        <scheme val="minor"/>
      </rPr>
      <t xml:space="preserve">PRN </t>
    </r>
    <r>
      <rPr>
        <b/>
        <u/>
        <sz val="11"/>
        <rFont val="Calibri"/>
        <family val="2"/>
        <scheme val="minor"/>
      </rPr>
      <t>Post Pilot</t>
    </r>
  </si>
  <si>
    <t>Overall TOTAL Change of Daily OME</t>
  </si>
  <si>
    <t>High risk medicine 1</t>
  </si>
  <si>
    <t>High risk medicine 2</t>
  </si>
  <si>
    <t>High risk medicine 3</t>
  </si>
  <si>
    <t>High risk medicine 4</t>
  </si>
  <si>
    <t>Sheet Sum</t>
  </si>
  <si>
    <t>Sheet Average</t>
  </si>
  <si>
    <t>Table 11: Other Parameters</t>
  </si>
  <si>
    <t>OME Pre Review</t>
  </si>
  <si>
    <t>OME Post Review</t>
  </si>
  <si>
    <t>OME Change</t>
  </si>
  <si>
    <t>Pharmacist Reviews</t>
  </si>
  <si>
    <t>Instructions for use</t>
  </si>
  <si>
    <t>The project team will request the spreadsheet back in March. They will review only the dashboard and pivot table tabs in order to abide by information governance policies.</t>
  </si>
  <si>
    <t>If you have any questions or queries or would like training to use the spreadsheet, please email lucie.wellington@imperialcollegehealthpartners.com</t>
  </si>
  <si>
    <t>Please use the patient's actual NHS Number or another pseudo-indentifier that is unique to each patient in column 'A' so that we can deduplicate the data</t>
  </si>
  <si>
    <t>Strength (mg or microgram/hr) - Enter digits only, no units</t>
  </si>
  <si>
    <t>PRN Strength (mg or microgram/hr) - Enter digits only, no units</t>
  </si>
  <si>
    <t>patch</t>
  </si>
  <si>
    <t>patch (continuous)</t>
  </si>
  <si>
    <t>once on alternate days</t>
  </si>
  <si>
    <t>once per day</t>
  </si>
  <si>
    <t>twice per day</t>
  </si>
  <si>
    <t>three times per day</t>
  </si>
  <si>
    <t>four times per day</t>
  </si>
  <si>
    <t>five times per day</t>
  </si>
  <si>
    <t>six times per day</t>
  </si>
  <si>
    <t>eight times per day</t>
  </si>
  <si>
    <t>twelve times per day</t>
  </si>
  <si>
    <t>For opioid patches, enter the micrograms per hour in columns: G and AH.  Select 'patches' from the dropdown frequency columns: H and AI.</t>
  </si>
  <si>
    <t>If a person is taking one more than one routine and one PRN opioid, please use an additional row, but ensure that the same NHS number is entered in column 'A' so that we can deduplicate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</si>
</sst>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b/>
      <u/>
      <sz val="11"/>
      <color theme="1"/>
      <name val="Calibri"/>
      <family val="2"/>
      <scheme val="minor"/>
    </font>
    <font>
      <u/>
      <sz val="11"/>
      <color theme="10"/>
      <name val="Calibri"/>
      <family val="2"/>
      <scheme val="minor"/>
    </font>
    <font>
      <i/>
      <sz val="12"/>
      <color rgb="FF404040"/>
      <name val="Calibri"/>
      <family val="2"/>
    </font>
    <font>
      <b/>
      <sz val="14"/>
      <color rgb="FF1F497D"/>
      <name val="Calibri"/>
      <family val="2"/>
    </font>
    <font>
      <sz val="11"/>
      <color rgb="FF000000"/>
      <name val="Calibri"/>
      <family val="2"/>
    </font>
    <font>
      <sz val="11"/>
      <color rgb="FF000000"/>
      <name val="Calibri"/>
      <family val="2"/>
      <scheme val="minor"/>
    </font>
    <font>
      <sz val="36"/>
      <color theme="5" tint="-0.249977111117893"/>
      <name val="Calibri"/>
      <family val="2"/>
      <scheme val="minor"/>
    </font>
    <font>
      <b/>
      <sz val="11"/>
      <color rgb="FFFF0000"/>
      <name val="Calibri"/>
      <family val="2"/>
      <scheme val="minor"/>
    </font>
    <font>
      <b/>
      <sz val="13.5"/>
      <color rgb="FF0B0C0C"/>
      <name val="Arial"/>
      <family val="2"/>
    </font>
    <font>
      <sz val="11"/>
      <color rgb="FF0B0C0C"/>
      <name val="Arial"/>
      <family val="2"/>
    </font>
    <font>
      <sz val="11"/>
      <color rgb="FF000000"/>
      <name val="Aptos Narrow"/>
      <family val="2"/>
    </font>
    <font>
      <b/>
      <sz val="11"/>
      <name val="Calibri"/>
      <family val="2"/>
      <scheme val="minor"/>
    </font>
    <font>
      <b/>
      <sz val="11"/>
      <name val="Calibri"/>
      <family val="2"/>
    </font>
    <font>
      <sz val="11"/>
      <name val="Calibri"/>
      <family val="2"/>
      <scheme val="minor"/>
    </font>
    <font>
      <sz val="11"/>
      <color theme="0"/>
      <name val="Calibri"/>
      <family val="2"/>
      <scheme val="minor"/>
    </font>
    <font>
      <sz val="48"/>
      <color theme="5"/>
      <name val="Calibri"/>
      <family val="2"/>
      <scheme val="minor"/>
    </font>
    <font>
      <sz val="24"/>
      <color theme="5"/>
      <name val="Calibri"/>
      <family val="2"/>
      <scheme val="minor"/>
    </font>
    <font>
      <sz val="11"/>
      <color rgb="FF0B0C0C"/>
      <name val="Calibri"/>
      <family val="2"/>
      <scheme val="minor"/>
    </font>
    <font>
      <sz val="11"/>
      <color rgb="FF404040"/>
      <name val="Calibri"/>
      <family val="2"/>
      <scheme val="minor"/>
    </font>
    <font>
      <b/>
      <u/>
      <sz val="11"/>
      <name val="Calibri"/>
      <family val="2"/>
      <scheme val="minor"/>
    </font>
    <font>
      <b/>
      <u/>
      <sz val="11"/>
      <color rgb="FF0B0C0C"/>
      <name val="Calibri"/>
      <family val="2"/>
      <scheme val="minor"/>
    </font>
    <font>
      <b/>
      <u/>
      <sz val="11"/>
      <color rgb="FF404040"/>
      <name val="Calibri"/>
      <family val="2"/>
      <scheme val="minor"/>
    </font>
    <font>
      <b/>
      <u/>
      <sz val="11"/>
      <color rgb="FFFF0000"/>
      <name val="Calibri"/>
      <family val="2"/>
      <scheme val="minor"/>
    </font>
  </fonts>
  <fills count="23">
    <fill>
      <patternFill patternType="none"/>
    </fill>
    <fill>
      <patternFill patternType="gray125"/>
    </fill>
    <fill>
      <patternFill patternType="solid">
        <fgColor theme="5"/>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8"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1"/>
        <bgColor indexed="64"/>
      </patternFill>
    </fill>
    <fill>
      <patternFill patternType="solid">
        <fgColor theme="3" tint="0.39997558519241921"/>
        <bgColor indexed="64"/>
      </patternFill>
    </fill>
    <fill>
      <patternFill patternType="solid">
        <fgColor theme="0"/>
        <bgColor indexed="64"/>
      </patternFill>
    </fill>
    <fill>
      <patternFill patternType="solid">
        <fgColor theme="8"/>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style="medium">
        <color rgb="FF95B3D7"/>
      </top>
      <bottom/>
      <diagonal/>
    </border>
    <border>
      <left/>
      <right/>
      <top/>
      <bottom style="thick">
        <color rgb="FFA7BFDE"/>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3">
    <xf numFmtId="0" fontId="0" fillId="0" borderId="0"/>
    <xf numFmtId="9" fontId="3" fillId="0" borderId="0" applyFont="0" applyFill="0" applyBorder="0" applyAlignment="0" applyProtection="0"/>
    <xf numFmtId="0" fontId="5" fillId="0" borderId="0" applyNumberFormat="0" applyFill="0" applyBorder="0" applyAlignment="0" applyProtection="0"/>
  </cellStyleXfs>
  <cellXfs count="113">
    <xf numFmtId="0" fontId="0" fillId="0" borderId="0" xfId="0"/>
    <xf numFmtId="0" fontId="1" fillId="0" borderId="0" xfId="0" applyFont="1" applyAlignment="1">
      <alignment vertical="center" wrapText="1"/>
    </xf>
    <xf numFmtId="0" fontId="0" fillId="0" borderId="1" xfId="0" applyBorder="1"/>
    <xf numFmtId="0" fontId="1" fillId="14" borderId="1" xfId="0" applyFont="1" applyFill="1" applyBorder="1"/>
    <xf numFmtId="0" fontId="5" fillId="0" borderId="0" xfId="2"/>
    <xf numFmtId="0" fontId="1" fillId="14" borderId="1" xfId="0" applyFont="1" applyFill="1" applyBorder="1" applyAlignment="1">
      <alignment horizontal="center"/>
    </xf>
    <xf numFmtId="0" fontId="0" fillId="0" borderId="1" xfId="0" applyBorder="1" applyAlignment="1">
      <alignment horizontal="center"/>
    </xf>
    <xf numFmtId="0" fontId="6" fillId="0" borderId="2" xfId="0" applyFont="1" applyBorder="1" applyAlignment="1">
      <alignment horizontal="left" wrapText="1"/>
    </xf>
    <xf numFmtId="0" fontId="6" fillId="0" borderId="0" xfId="0" applyFont="1" applyAlignment="1">
      <alignment horizontal="left" wrapText="1"/>
    </xf>
    <xf numFmtId="0" fontId="7" fillId="0" borderId="3" xfId="0" applyFont="1" applyBorder="1" applyAlignment="1">
      <alignment horizontal="left" wrapText="1"/>
    </xf>
    <xf numFmtId="0" fontId="5" fillId="0" borderId="0" xfId="2" applyAlignment="1">
      <alignment horizontal="left" wrapText="1"/>
    </xf>
    <xf numFmtId="0" fontId="8" fillId="0" borderId="0" xfId="0" applyFont="1" applyAlignment="1">
      <alignment horizontal="left"/>
    </xf>
    <xf numFmtId="16"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5" fillId="0" borderId="0" xfId="2" applyAlignment="1"/>
    <xf numFmtId="0" fontId="6" fillId="0" borderId="1" xfId="0" applyFont="1" applyBorder="1" applyAlignment="1">
      <alignment horizontal="left" vertical="top" wrapText="1"/>
    </xf>
    <xf numFmtId="0" fontId="1" fillId="14" borderId="1" xfId="0" applyFont="1" applyFill="1" applyBorder="1" applyAlignment="1">
      <alignment horizontal="center" vertical="top"/>
    </xf>
    <xf numFmtId="2" fontId="0" fillId="0" borderId="1" xfId="0" applyNumberFormat="1" applyBorder="1" applyAlignment="1">
      <alignment horizontal="center"/>
    </xf>
    <xf numFmtId="0" fontId="1" fillId="15" borderId="4" xfId="0" applyFont="1" applyFill="1" applyBorder="1" applyAlignment="1">
      <alignment horizontal="center" vertical="center"/>
    </xf>
    <xf numFmtId="0" fontId="1" fillId="15" borderId="4" xfId="0" applyFont="1" applyFill="1" applyBorder="1"/>
    <xf numFmtId="0" fontId="1" fillId="15" borderId="4" xfId="0" applyFont="1" applyFill="1" applyBorder="1" applyAlignment="1">
      <alignment horizontal="center"/>
    </xf>
    <xf numFmtId="9" fontId="0" fillId="0" borderId="4" xfId="1" applyFont="1" applyBorder="1" applyAlignment="1">
      <alignment horizontal="center" vertical="center"/>
    </xf>
    <xf numFmtId="9" fontId="0" fillId="0" borderId="4" xfId="1" applyFont="1" applyBorder="1" applyAlignment="1">
      <alignment horizontal="center"/>
    </xf>
    <xf numFmtId="0" fontId="0" fillId="0" borderId="0" xfId="0" applyAlignment="1">
      <alignment horizontal="center"/>
    </xf>
    <xf numFmtId="0" fontId="0" fillId="0" borderId="4" xfId="0" applyBorder="1"/>
    <xf numFmtId="0" fontId="0" fillId="0" borderId="4" xfId="0" applyBorder="1" applyAlignment="1">
      <alignment horizontal="center" vertical="center"/>
    </xf>
    <xf numFmtId="0" fontId="0" fillId="0" borderId="0" xfId="0" applyAlignment="1">
      <alignment horizontal="left"/>
    </xf>
    <xf numFmtId="0" fontId="2" fillId="4" borderId="0" xfId="0" applyFont="1" applyFill="1" applyAlignment="1">
      <alignment horizontal="left" vertical="center" wrapText="1"/>
    </xf>
    <xf numFmtId="0" fontId="1" fillId="5" borderId="0" xfId="0" applyFont="1" applyFill="1" applyAlignment="1">
      <alignment horizontal="left" vertical="center" wrapText="1"/>
    </xf>
    <xf numFmtId="0" fontId="1" fillId="7" borderId="0" xfId="0" applyFont="1" applyFill="1" applyAlignment="1">
      <alignment horizontal="left" vertical="center" wrapText="1"/>
    </xf>
    <xf numFmtId="0" fontId="1" fillId="9" borderId="0" xfId="0" applyFont="1" applyFill="1" applyAlignment="1">
      <alignment horizontal="left" vertical="center" wrapText="1"/>
    </xf>
    <xf numFmtId="0" fontId="1" fillId="11" borderId="0" xfId="0" applyFont="1" applyFill="1" applyAlignment="1">
      <alignment horizontal="left" vertical="center" wrapText="1"/>
    </xf>
    <xf numFmtId="0" fontId="1" fillId="13" borderId="0" xfId="0" applyFont="1" applyFill="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indent="1"/>
    </xf>
    <xf numFmtId="9" fontId="0" fillId="0" borderId="4" xfId="1" applyFont="1" applyBorder="1"/>
    <xf numFmtId="0" fontId="14" fillId="0" borderId="5" xfId="0" applyFont="1" applyBorder="1"/>
    <xf numFmtId="0" fontId="15" fillId="15" borderId="4" xfId="0" applyFont="1" applyFill="1" applyBorder="1"/>
    <xf numFmtId="0" fontId="1" fillId="17" borderId="0" xfId="0" applyFont="1" applyFill="1" applyAlignment="1">
      <alignment horizontal="center" vertical="center" wrapText="1"/>
    </xf>
    <xf numFmtId="0" fontId="0" fillId="6" borderId="0" xfId="0" applyFill="1" applyAlignment="1">
      <alignment horizontal="center"/>
    </xf>
    <xf numFmtId="0" fontId="0" fillId="10" borderId="0" xfId="0" applyFill="1"/>
    <xf numFmtId="0" fontId="0" fillId="12" borderId="0" xfId="0" applyFill="1"/>
    <xf numFmtId="0" fontId="0" fillId="10" borderId="0" xfId="0" applyFill="1" applyAlignment="1">
      <alignment horizontal="center"/>
    </xf>
    <xf numFmtId="0" fontId="9" fillId="0" borderId="0" xfId="0" applyFont="1" applyAlignment="1">
      <alignment horizontal="center"/>
    </xf>
    <xf numFmtId="0" fontId="0" fillId="0" borderId="0" xfId="0" applyAlignment="1">
      <alignment horizontal="center" vertical="center"/>
    </xf>
    <xf numFmtId="0" fontId="15" fillId="15" borderId="6" xfId="0" applyFont="1" applyFill="1" applyBorder="1"/>
    <xf numFmtId="0" fontId="0" fillId="8" borderId="0" xfId="0" applyFill="1"/>
    <xf numFmtId="0" fontId="1" fillId="6" borderId="0" xfId="0" applyFont="1" applyFill="1" applyAlignment="1">
      <alignment vertical="center" wrapText="1"/>
    </xf>
    <xf numFmtId="0" fontId="0" fillId="0" borderId="0" xfId="0" pivotButton="1"/>
    <xf numFmtId="0" fontId="0" fillId="19" borderId="0" xfId="0" applyFill="1"/>
    <xf numFmtId="0" fontId="15" fillId="9" borderId="0" xfId="0" applyFont="1" applyFill="1" applyAlignment="1">
      <alignment horizontal="center" vertical="center" wrapText="1"/>
    </xf>
    <xf numFmtId="0" fontId="15" fillId="4" borderId="0" xfId="0" applyFont="1" applyFill="1" applyAlignment="1">
      <alignment vertical="center" wrapText="1"/>
    </xf>
    <xf numFmtId="0" fontId="15" fillId="5" borderId="0" xfId="0" applyFont="1" applyFill="1" applyAlignment="1">
      <alignment vertical="center" wrapText="1"/>
    </xf>
    <xf numFmtId="0" fontId="16" fillId="5" borderId="0" xfId="0" applyFont="1" applyFill="1" applyAlignment="1">
      <alignment vertical="center" wrapText="1"/>
    </xf>
    <xf numFmtId="0" fontId="15" fillId="7" borderId="0" xfId="0" applyFont="1" applyFill="1" applyAlignment="1">
      <alignment horizontal="center" vertical="center" wrapText="1"/>
    </xf>
    <xf numFmtId="0" fontId="15" fillId="9" borderId="0" xfId="0" applyFont="1" applyFill="1" applyAlignment="1">
      <alignment vertical="center" wrapText="1"/>
    </xf>
    <xf numFmtId="0" fontId="15" fillId="11" borderId="0" xfId="0" applyFont="1" applyFill="1" applyAlignment="1">
      <alignment vertical="center" wrapText="1"/>
    </xf>
    <xf numFmtId="0" fontId="15" fillId="13" borderId="0" xfId="0" applyFont="1" applyFill="1" applyAlignment="1">
      <alignment vertical="center" wrapText="1"/>
    </xf>
    <xf numFmtId="0" fontId="15" fillId="11" borderId="0" xfId="0" applyFont="1" applyFill="1" applyAlignment="1">
      <alignment horizontal="center" vertical="center" wrapText="1"/>
    </xf>
    <xf numFmtId="0" fontId="15" fillId="7" borderId="0" xfId="0" applyFont="1" applyFill="1" applyAlignment="1">
      <alignment vertical="center" wrapText="1"/>
    </xf>
    <xf numFmtId="0" fontId="0" fillId="16" borderId="4" xfId="0" applyFill="1" applyBorder="1" applyAlignment="1">
      <alignment horizontal="center" vertical="center"/>
    </xf>
    <xf numFmtId="0" fontId="0" fillId="18" borderId="4" xfId="0" applyFill="1" applyBorder="1" applyAlignment="1">
      <alignment horizontal="center" vertical="center"/>
    </xf>
    <xf numFmtId="9" fontId="0" fillId="18" borderId="4" xfId="1" applyFont="1" applyFill="1" applyBorder="1" applyAlignment="1">
      <alignment horizontal="center" vertical="center"/>
    </xf>
    <xf numFmtId="0" fontId="0" fillId="18" borderId="4" xfId="0" applyFill="1" applyBorder="1"/>
    <xf numFmtId="0" fontId="17" fillId="18" borderId="4" xfId="0" applyFont="1" applyFill="1" applyBorder="1" applyAlignment="1">
      <alignment vertical="center" wrapText="1"/>
    </xf>
    <xf numFmtId="0" fontId="10" fillId="20" borderId="0" xfId="0" applyFont="1" applyFill="1" applyAlignment="1">
      <alignment vertical="top" textRotation="90"/>
    </xf>
    <xf numFmtId="9" fontId="0" fillId="0" borderId="0" xfId="1" applyFont="1" applyBorder="1" applyAlignment="1">
      <alignment horizontal="center" vertical="center"/>
    </xf>
    <xf numFmtId="9" fontId="0" fillId="0" borderId="0" xfId="1" applyFont="1" applyBorder="1" applyAlignment="1">
      <alignment horizontal="center"/>
    </xf>
    <xf numFmtId="9" fontId="0" fillId="0" borderId="0" xfId="1" applyFont="1" applyBorder="1"/>
    <xf numFmtId="0" fontId="0" fillId="0" borderId="4" xfId="0" applyBorder="1" applyAlignment="1">
      <alignment horizontal="center"/>
    </xf>
    <xf numFmtId="0" fontId="0" fillId="0" borderId="4" xfId="0" applyBorder="1" applyAlignment="1">
      <alignment vertical="center" wrapText="1"/>
    </xf>
    <xf numFmtId="0" fontId="0" fillId="0" borderId="0" xfId="0" applyAlignment="1">
      <alignment vertical="center" wrapText="1"/>
    </xf>
    <xf numFmtId="0" fontId="0" fillId="18" borderId="4" xfId="0" applyFill="1" applyBorder="1" applyAlignment="1">
      <alignment horizontal="left"/>
    </xf>
    <xf numFmtId="0" fontId="0" fillId="18" borderId="0" xfId="0" applyFill="1" applyAlignment="1">
      <alignment horizontal="left"/>
    </xf>
    <xf numFmtId="0" fontId="21" fillId="0" borderId="4" xfId="0" applyFont="1" applyBorder="1" applyAlignment="1">
      <alignment horizontal="left" vertical="center" wrapText="1" indent="1"/>
    </xf>
    <xf numFmtId="0" fontId="21" fillId="0" borderId="0" xfId="0" applyFont="1" applyAlignment="1">
      <alignment horizontal="left" vertical="center" wrapText="1" indent="1"/>
    </xf>
    <xf numFmtId="0" fontId="9" fillId="0" borderId="4" xfId="0" applyFont="1" applyBorder="1"/>
    <xf numFmtId="0" fontId="0" fillId="16" borderId="4" xfId="0" applyFill="1" applyBorder="1"/>
    <xf numFmtId="0" fontId="24" fillId="0" borderId="0" xfId="0" applyFont="1" applyAlignment="1">
      <alignment vertical="center" wrapText="1"/>
    </xf>
    <xf numFmtId="0" fontId="9" fillId="0" borderId="0" xfId="0" applyFont="1"/>
    <xf numFmtId="0" fontId="0" fillId="16" borderId="0" xfId="0" applyFill="1"/>
    <xf numFmtId="0" fontId="4" fillId="0" borderId="0" xfId="0" applyFont="1"/>
    <xf numFmtId="0" fontId="23" fillId="18" borderId="0" xfId="0" applyFont="1" applyFill="1" applyAlignment="1">
      <alignment vertical="center" wrapText="1"/>
    </xf>
    <xf numFmtId="0" fontId="0" fillId="0" borderId="4" xfId="0" applyBorder="1" applyAlignment="1">
      <alignment wrapText="1"/>
    </xf>
    <xf numFmtId="9" fontId="0" fillId="0" borderId="0" xfId="1" applyFont="1" applyFill="1" applyBorder="1" applyAlignment="1">
      <alignment horizontal="center" vertical="center"/>
    </xf>
    <xf numFmtId="0" fontId="4" fillId="0" borderId="0" xfId="0" applyFont="1" applyAlignment="1">
      <alignment vertical="center" wrapText="1"/>
    </xf>
    <xf numFmtId="0" fontId="25" fillId="0" borderId="0" xfId="0" applyFont="1" applyAlignment="1">
      <alignment horizontal="left" vertical="top" wrapText="1"/>
    </xf>
    <xf numFmtId="0" fontId="4" fillId="0" borderId="0" xfId="0" applyFont="1" applyAlignment="1">
      <alignment horizontal="center" vertical="center"/>
    </xf>
    <xf numFmtId="0" fontId="0" fillId="15" borderId="4" xfId="0" applyFill="1" applyBorder="1" applyAlignment="1">
      <alignment horizontal="center" vertical="center"/>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4" fillId="0" borderId="0" xfId="0" applyFont="1" applyAlignment="1">
      <alignment horizontal="left"/>
    </xf>
    <xf numFmtId="0" fontId="0" fillId="0" borderId="7" xfId="0" applyBorder="1" applyAlignment="1">
      <alignment horizontal="center" vertical="center"/>
    </xf>
    <xf numFmtId="0" fontId="18" fillId="19" borderId="4" xfId="0" applyFont="1" applyFill="1" applyBorder="1" applyAlignment="1">
      <alignment horizontal="center"/>
    </xf>
    <xf numFmtId="0" fontId="0" fillId="21" borderId="4" xfId="0" applyFill="1" applyBorder="1"/>
    <xf numFmtId="0" fontId="0" fillId="18" borderId="8" xfId="0" applyFill="1" applyBorder="1"/>
    <xf numFmtId="0" fontId="1" fillId="18" borderId="9" xfId="0" applyFont="1" applyFill="1" applyBorder="1"/>
    <xf numFmtId="0" fontId="0" fillId="22" borderId="4" xfId="0" applyFill="1" applyBorder="1"/>
    <xf numFmtId="0" fontId="18" fillId="19" borderId="0" xfId="0" applyFont="1" applyFill="1" applyAlignment="1">
      <alignment horizontal="center"/>
    </xf>
    <xf numFmtId="0" fontId="19" fillId="20" borderId="0" xfId="0" applyFont="1" applyFill="1" applyAlignment="1">
      <alignment horizontal="center" vertical="top" textRotation="90"/>
    </xf>
    <xf numFmtId="1" fontId="0" fillId="0" borderId="0" xfId="0" applyNumberFormat="1" applyAlignment="1">
      <alignment horizontal="left"/>
    </xf>
    <xf numFmtId="0" fontId="9" fillId="0" borderId="0" xfId="0" applyFont="1" applyAlignment="1">
      <alignment horizontal="left"/>
    </xf>
    <xf numFmtId="0" fontId="9" fillId="0" borderId="0" xfId="0" applyFont="1" applyAlignment="1">
      <alignment horizontal="left" vertical="center"/>
    </xf>
    <xf numFmtId="0" fontId="0" fillId="0" borderId="0" xfId="0" applyAlignment="1">
      <alignment horizontal="left" vertical="center"/>
    </xf>
    <xf numFmtId="0" fontId="20" fillId="20" borderId="0" xfId="0" applyFont="1" applyFill="1" applyAlignment="1">
      <alignment horizontal="center" vertical="center" textRotation="90"/>
    </xf>
    <xf numFmtId="0" fontId="0" fillId="0" borderId="10" xfId="0" applyBorder="1"/>
    <xf numFmtId="0" fontId="0" fillId="3" borderId="0" xfId="0" applyFill="1" applyAlignment="1">
      <alignment horizontal="center"/>
    </xf>
    <xf numFmtId="0" fontId="19" fillId="20" borderId="0" xfId="0" applyFont="1" applyFill="1" applyAlignment="1">
      <alignment horizontal="center" vertical="center" textRotation="90"/>
    </xf>
    <xf numFmtId="0" fontId="1" fillId="17" borderId="0" xfId="0" applyFont="1" applyFill="1" applyAlignment="1">
      <alignment horizontal="center" vertical="center" wrapText="1"/>
    </xf>
    <xf numFmtId="0" fontId="20" fillId="20" borderId="0" xfId="0" applyFont="1" applyFill="1" applyAlignment="1">
      <alignment horizontal="center" vertical="center" textRotation="90"/>
    </xf>
    <xf numFmtId="0" fontId="0" fillId="2" borderId="0" xfId="0" applyFill="1" applyAlignment="1">
      <alignment horizontal="center"/>
    </xf>
  </cellXfs>
  <cellStyles count="3">
    <cellStyle name="Hyperlink" xfId="2" builtinId="8"/>
    <cellStyle name="Normal" xfId="0" builtinId="0"/>
    <cellStyle name="Percent" xfId="1" builtinId="5"/>
  </cellStyles>
  <dxfs count="63">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center" textRotation="0" wrapText="1"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left"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left" vertical="center" textRotation="0" wrapText="0" indent="0" justifyLastLine="0" shrinkToFit="0" readingOrder="0"/>
    </dxf>
    <dxf>
      <alignment horizontal="left" textRotation="0" wrapText="0" indent="0" justifyLastLine="0" shrinkToFit="0" readingOrder="0"/>
    </dxf>
    <dxf>
      <numFmt numFmtId="1" formatCode="0"/>
      <alignment horizontal="left" textRotation="0" wrapText="0" indent="0" justifyLastLine="0" shrinkToFit="0" readingOrder="0"/>
    </dxf>
    <dxf>
      <alignment horizontal="left" textRotation="0" wrapText="0" indent="0" justifyLastLine="0" shrinkToFit="0" readingOrder="0"/>
    </dxf>
    <dxf>
      <alignment horizontal="left"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Dashboard!$A$141</c:f>
          <c:strCache>
            <c:ptCount val="1"/>
            <c:pt idx="0">
              <c:v>Table 11: PCN Reviews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FD2-4164-B8DD-48BF95A2C6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FD2-4164-B8DD-48BF95A2C6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FD2-4164-B8DD-48BF95A2C6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FD2-4164-B8DD-48BF95A2C6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FD2-4164-B8DD-48BF95A2C64E}"/>
              </c:ext>
            </c:extLst>
          </c:dPt>
          <c:cat>
            <c:strRef>
              <c:f>Dashboard!$A$143:$A$147</c:f>
              <c:strCache>
                <c:ptCount val="5"/>
                <c:pt idx="0">
                  <c:v>BABYLON GP AT HAND PCN</c:v>
                </c:pt>
                <c:pt idx="1">
                  <c:v>HAMMERSMITH &amp; FULHAM CENTRAL PCN</c:v>
                </c:pt>
                <c:pt idx="2">
                  <c:v>HAMMERSMITH &amp; FULHAM PARTNERSHIP PCN</c:v>
                </c:pt>
                <c:pt idx="3">
                  <c:v>NORTH HAMMERSMITH &amp; FULHAM PCN</c:v>
                </c:pt>
                <c:pt idx="4">
                  <c:v>SOUTH FULHAM PCN</c:v>
                </c:pt>
              </c:strCache>
            </c:strRef>
          </c:cat>
          <c:val>
            <c:numRef>
              <c:f>Dashboard!$B$143:$B$147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481E-48E9-AA1A-2DAF67D8DCF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50704</xdr:colOff>
      <xdr:row>140</xdr:row>
      <xdr:rowOff>159840</xdr:rowOff>
    </xdr:from>
    <xdr:to>
      <xdr:col>4</xdr:col>
      <xdr:colOff>1976871</xdr:colOff>
      <xdr:row>158</xdr:row>
      <xdr:rowOff>131436</xdr:rowOff>
    </xdr:to>
    <xdr:graphicFrame macro="">
      <xdr:nvGraphicFramePr>
        <xdr:cNvPr id="4" name="Chart 4">
          <a:extLst>
            <a:ext uri="{FF2B5EF4-FFF2-40B4-BE49-F238E27FC236}">
              <a16:creationId xmlns:a16="http://schemas.microsoft.com/office/drawing/2014/main" id="{5720F88D-4414-344D-DDCB-48B02FE176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Ian Bernstein" id="{66072AA9-8A8C-419B-8E18-316CFAEF89D6}" userId="Ian Bernstein" providerId="None"/>
  <person displayName="Lucie Wellington" id="{30262111-99DE-4853-80EF-ACC75C17EAB9}" userId="S::lucie.wellington@imperialcollegehealthpartners.com::6a470e78-a8f8-448a-9cd7-f1e4a54f5044" providerId="AD"/>
  <person displayName="Catherine Caldwell" id="{FC01635D-9E6D-4916-BF92-28B389F9B606}" userId="S::Catherine.Caldwell@imperialcollegehealthpartners.com::aeb8c2c8-c594-40ae-a751-26097d1169d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Helliwell" refreshedDate="45272.680045023146" createdVersion="8" refreshedVersion="8" minRefreshableVersion="3" recordCount="99" xr:uid="{30D0C3AC-49E5-4F46-9CA8-9563B74C9B0E}">
  <cacheSource type="worksheet">
    <worksheetSource ref="A2:AW1048576" sheet="Pharmacist data collection"/>
  </cacheSource>
  <cacheFields count="46">
    <cacheField name="Patient Number" numFmtId="0">
      <sharedItems containsString="0" containsBlank="1" containsNumber="1" containsInteger="1" minValue="1" maxValue="10"/>
    </cacheField>
    <cacheField name="Practice" numFmtId="0">
      <sharedItems containsBlank="1" count="10">
        <s v="BROOK GREEN MEDICAL CENTRE"/>
        <s v="DR RK KUKAR, PARKVIEW CTR FOR H&amp;W"/>
        <s v="CASSIDY ROAD MEDICAL CENTRE"/>
        <s v="ASHVILLE SURGERY"/>
        <s v="THE SURGERY, DR MANGWANA &amp; PARTNERS"/>
        <s v="THE BUSH DOCTORS"/>
        <s v="THE LILYVILLE SURGERY"/>
        <s v="HAMMERSMITH &amp; FULHAM CENTRES FOR HEALTH"/>
        <s v="DR CANISIUS &amp; DR HASAN, PARKVIEW CFH&amp;W"/>
        <m/>
      </sharedItems>
    </cacheField>
    <cacheField name="Gender" numFmtId="0">
      <sharedItems containsBlank="1" count="5">
        <s v="Male"/>
        <s v="Female"/>
        <s v="Not specified"/>
        <s v="Not known"/>
        <m/>
      </sharedItems>
    </cacheField>
    <cacheField name="Age" numFmtId="0">
      <sharedItems containsString="0" containsBlank="1" containsNumber="1" containsInteger="1" minValue="18" maxValue="89" count="9">
        <n v="18"/>
        <n v="19"/>
        <n v="20"/>
        <n v="30"/>
        <n v="40"/>
        <n v="75"/>
        <n v="85"/>
        <n v="89"/>
        <m/>
      </sharedItems>
    </cacheField>
    <cacheField name="Ethnicity" numFmtId="0">
      <sharedItems containsBlank="1" count="6">
        <s v="Asian or Asian British"/>
        <s v="Black, Black British, Caribbean or African"/>
        <s v="Mixed or multiple ethnic groups"/>
        <s v="White"/>
        <s v="Other ethnic group"/>
        <m/>
      </sharedItems>
    </cacheField>
    <cacheField name="Opioid i.e., morphine, oxycodone." numFmtId="0">
      <sharedItems containsBlank="1" count="3">
        <s v="morphine"/>
        <s v="oxycodone"/>
        <m/>
      </sharedItems>
    </cacheField>
    <cacheField name="Strength _x000a_i.e. 5mg, 10mg ect." numFmtId="0">
      <sharedItems containsNonDate="0" containsString="0" containsBlank="1" count="1">
        <m/>
      </sharedItems>
    </cacheField>
    <cacheField name="Prescribed Frequency Routine Dose i.e., 20mg BD (NOT PRN)" numFmtId="0">
      <sharedItems containsBlank="1"/>
    </cacheField>
    <cacheField name="Total Regular Daily  Dose" numFmtId="0">
      <sharedItems containsBlank="1" containsMixedTypes="1" containsNumber="1" containsInteger="1" minValue="0" maxValue="0" count="3">
        <n v="0"/>
        <s v="Automatically Calculated"/>
        <m/>
      </sharedItems>
    </cacheField>
    <cacheField name="Total regular daily dose of morphine (or equivalent) (OME)" numFmtId="0">
      <sharedItems containsBlank="1" containsMixedTypes="1" containsNumber="1" containsInteger="1" minValue="0" maxValue="0"/>
    </cacheField>
    <cacheField name="opioid i.e., morphine, oxycodone.2" numFmtId="0">
      <sharedItems containsBlank="1"/>
    </cacheField>
    <cacheField name="Strength _x000a_i.e. 5mg, 10mg ect.2" numFmtId="0">
      <sharedItems containsNonDate="0" containsString="0" containsBlank="1" count="1">
        <m/>
      </sharedItems>
    </cacheField>
    <cacheField name="Prescribed When Required Dose i.e., 20mg Q6H PRN" numFmtId="0">
      <sharedItems containsNonDate="0" containsString="0" containsBlank="1"/>
    </cacheField>
    <cacheField name="Total PRN Daily Dose" numFmtId="0">
      <sharedItems containsBlank="1"/>
    </cacheField>
    <cacheField name="Total when required morphine (or equivalent) dosage (OME)" numFmtId="0">
      <sharedItems containsBlank="1"/>
    </cacheField>
    <cacheField name="Overall TOTAL Daily Morphine Dose" numFmtId="0">
      <sharedItems containsString="0" containsBlank="1" containsNumber="1" containsInteger="1" minValue="0" maxValue="0"/>
    </cacheField>
    <cacheField name="Prescribed any other high risk medicine" numFmtId="0">
      <sharedItems containsBlank="1"/>
    </cacheField>
    <cacheField name="If yes, document high risk medicine 1" numFmtId="0">
      <sharedItems containsBlank="1"/>
    </cacheField>
    <cacheField name="If yes, document high risk medicine 2" numFmtId="0">
      <sharedItems containsBlank="1"/>
    </cacheField>
    <cacheField name="If yes, document high risk medicine 3" numFmtId="0">
      <sharedItems containsBlank="1"/>
    </cacheField>
    <cacheField name="If yes, document high risk medicine 4" numFmtId="0">
      <sharedItems containsBlank="1"/>
    </cacheField>
    <cacheField name="Post Pilot" numFmtId="0">
      <sharedItems containsNonDate="0" containsString="0" containsBlank="1"/>
    </cacheField>
    <cacheField name="Was a shared decision making tool/patient decision aid used?" numFmtId="0">
      <sharedItems containsBlank="1"/>
    </cacheField>
    <cacheField name="Was a Personalised Care Intervention offered/provided?" numFmtId="0">
      <sharedItems containsBlank="1"/>
    </cacheField>
    <cacheField name="If yes, which one?" numFmtId="0">
      <sharedItems containsBlank="1"/>
    </cacheField>
    <cacheField name="What other intervention was offered/provided?" numFmtId="0">
      <sharedItems containsBlank="1"/>
    </cacheField>
    <cacheField name="Referred to MDT?" numFmtId="0">
      <sharedItems containsBlank="1"/>
    </cacheField>
    <cacheField name="Referred for advice and guidance?" numFmtId="0">
      <sharedItems containsBlank="1"/>
    </cacheField>
    <cacheField name="Was a plan agreed with the patient?" numFmtId="0">
      <sharedItems containsBlank="1"/>
    </cacheField>
    <cacheField name="Opioid i.e., morphine, oxycodone.3" numFmtId="0">
      <sharedItems containsNonDate="0" containsString="0" containsBlank="1"/>
    </cacheField>
    <cacheField name="Strength _x000a_i.e. 5mg, 10mg ect.3" numFmtId="0">
      <sharedItems containsNonDate="0" containsString="0" containsBlank="1"/>
    </cacheField>
    <cacheField name="Prescribed Frequency Routine Dose i.e., 20mg BD (NOT PRN)2" numFmtId="0">
      <sharedItems containsNonDate="0" containsString="0" containsBlank="1"/>
    </cacheField>
    <cacheField name="Total Regular Daily  Dose2" numFmtId="0">
      <sharedItems containsBlank="1"/>
    </cacheField>
    <cacheField name="Total regular daily dose of morphine (or equivalent) (OME)2" numFmtId="0">
      <sharedItems containsBlank="1"/>
    </cacheField>
    <cacheField name="opioid i.e., morphine, oxycodone.4" numFmtId="0">
      <sharedItems containsNonDate="0" containsString="0" containsBlank="1"/>
    </cacheField>
    <cacheField name="Strength _x000a_i.e. 5mg, 10mg ect.4" numFmtId="0">
      <sharedItems containsNonDate="0" containsString="0" containsBlank="1"/>
    </cacheField>
    <cacheField name="Prescribed When Required Dose i.e., 20mg Q6H PRN2" numFmtId="0">
      <sharedItems containsNonDate="0" containsString="0" containsBlank="1"/>
    </cacheField>
    <cacheField name="Total PRN Daily Dose2" numFmtId="0">
      <sharedItems containsBlank="1"/>
    </cacheField>
    <cacheField name="Total when required morphine (or equivalent) dosage (OME)2" numFmtId="0">
      <sharedItems containsBlank="1"/>
    </cacheField>
    <cacheField name="Overall TOTAL Daily Morphine Dose2" numFmtId="0">
      <sharedItems containsString="0" containsBlank="1" containsNumber="1" containsInteger="1" minValue="0" maxValue="0"/>
    </cacheField>
    <cacheField name="Overall TOTAL Change of Daily Morphine Dose" numFmtId="0">
      <sharedItems containsString="0" containsBlank="1" containsNumber="1" containsInteger="1" minValue="0" maxValue="0"/>
    </cacheField>
    <cacheField name="Prescribed any other high risk medicine2" numFmtId="0">
      <sharedItems containsNonDate="0" containsString="0" containsBlank="1"/>
    </cacheField>
    <cacheField name="If yes, document high risk medicine 12" numFmtId="0">
      <sharedItems containsBlank="1"/>
    </cacheField>
    <cacheField name="If yes, document high risk medicine 22" numFmtId="0">
      <sharedItems containsBlank="1"/>
    </cacheField>
    <cacheField name="If yes, document high risk medicine 32" numFmtId="0">
      <sharedItems containsBlank="1"/>
    </cacheField>
    <cacheField name="If yes, document high risk medicine 4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n v="1"/>
    <x v="0"/>
    <x v="0"/>
    <x v="0"/>
    <x v="0"/>
    <x v="0"/>
    <x v="0"/>
    <s v="OD"/>
    <x v="0"/>
    <n v="0"/>
    <s v="oxycodone"/>
    <x v="0"/>
    <m/>
    <s v="Automatically Calculated"/>
    <s v="Automatically Calculated"/>
    <n v="0"/>
    <s v="Yes"/>
    <s v="Gabapentinoid"/>
    <s v="Benzodiazepine"/>
    <m/>
    <m/>
    <m/>
    <s v="Yes"/>
    <s v="Yes"/>
    <s v="Health and Wellbeing Coaching"/>
    <s v="Physiotherapy"/>
    <s v="Yes"/>
    <s v="Yes"/>
    <s v="Yes"/>
    <m/>
    <m/>
    <m/>
    <s v="Automatically Calculated"/>
    <s v="Automatically Calculated"/>
    <m/>
    <m/>
    <m/>
    <s v="Automatically Calculated"/>
    <s v="Automatically Calculated"/>
    <n v="0"/>
    <n v="0"/>
    <m/>
    <s v="Z-drug"/>
    <s v="Benzodiazepine"/>
    <m/>
    <m/>
  </r>
  <r>
    <n v="2"/>
    <x v="1"/>
    <x v="1"/>
    <x v="1"/>
    <x v="0"/>
    <x v="1"/>
    <x v="0"/>
    <s v="qd"/>
    <x v="0"/>
    <n v="0"/>
    <s v="hydromorphone"/>
    <x v="0"/>
    <m/>
    <s v="Automatically Calculated"/>
    <s v="Automatically Calculated"/>
    <n v="0"/>
    <s v="Yes"/>
    <s v="Z-drug"/>
    <m/>
    <m/>
    <m/>
    <m/>
    <s v="No"/>
    <s v="No"/>
    <m/>
    <m/>
    <s v="No"/>
    <s v="No"/>
    <s v="No"/>
    <m/>
    <m/>
    <m/>
    <s v="Automatically Calculated"/>
    <s v="Automatically Calculated"/>
    <m/>
    <m/>
    <m/>
    <s v="Automatically Calculated"/>
    <s v="Automatically Calculated"/>
    <n v="0"/>
    <n v="0"/>
    <m/>
    <s v="Z-drug"/>
    <m/>
    <m/>
    <m/>
  </r>
  <r>
    <n v="3"/>
    <x v="2"/>
    <x v="2"/>
    <x v="2"/>
    <x v="1"/>
    <x v="2"/>
    <x v="0"/>
    <m/>
    <x v="1"/>
    <s v="Automatically Calculated"/>
    <m/>
    <x v="0"/>
    <m/>
    <s v="Automatically Calculated"/>
    <s v="Automatically Calculated"/>
    <n v="0"/>
    <m/>
    <m/>
    <s v="Z-drug"/>
    <m/>
    <m/>
    <m/>
    <m/>
    <m/>
    <m/>
    <m/>
    <m/>
    <m/>
    <m/>
    <m/>
    <m/>
    <m/>
    <s v="Automatically Calculated"/>
    <s v="Automatically Calculated"/>
    <m/>
    <m/>
    <m/>
    <s v="Automatically Calculated"/>
    <s v="Automatically Calculated"/>
    <n v="0"/>
    <n v="0"/>
    <m/>
    <s v="Z-drug"/>
    <m/>
    <m/>
    <m/>
  </r>
  <r>
    <n v="4"/>
    <x v="3"/>
    <x v="1"/>
    <x v="3"/>
    <x v="1"/>
    <x v="2"/>
    <x v="0"/>
    <m/>
    <x v="1"/>
    <s v="Automatically Calculated"/>
    <m/>
    <x v="0"/>
    <m/>
    <s v="Automatically Calculated"/>
    <s v="Automatically Calculated"/>
    <n v="0"/>
    <m/>
    <m/>
    <m/>
    <s v="Antidepressant"/>
    <m/>
    <m/>
    <m/>
    <m/>
    <m/>
    <m/>
    <m/>
    <m/>
    <m/>
    <m/>
    <m/>
    <m/>
    <s v="Automatically Calculated"/>
    <s v="Automatically Calculated"/>
    <m/>
    <m/>
    <m/>
    <s v="Automatically Calculated"/>
    <s v="Automatically Calculated"/>
    <n v="0"/>
    <n v="0"/>
    <m/>
    <s v="Antidepressant"/>
    <m/>
    <s v="Gabapentinoid"/>
    <m/>
  </r>
  <r>
    <n v="5"/>
    <x v="4"/>
    <x v="3"/>
    <x v="4"/>
    <x v="1"/>
    <x v="2"/>
    <x v="0"/>
    <m/>
    <x v="1"/>
    <s v="Automatically Calculated"/>
    <m/>
    <x v="0"/>
    <m/>
    <s v="Automatically Calculated"/>
    <s v="Automatically Calculated"/>
    <n v="0"/>
    <m/>
    <m/>
    <s v="Benzodiazepine"/>
    <m/>
    <m/>
    <m/>
    <m/>
    <m/>
    <m/>
    <m/>
    <m/>
    <m/>
    <m/>
    <m/>
    <m/>
    <m/>
    <s v="Automatically Calculated"/>
    <s v="Automatically Calculated"/>
    <m/>
    <m/>
    <m/>
    <s v="Automatically Calculated"/>
    <s v="Automatically Calculated"/>
    <n v="0"/>
    <n v="0"/>
    <m/>
    <s v="Benzodiazepine"/>
    <m/>
    <m/>
    <m/>
  </r>
  <r>
    <n v="6"/>
    <x v="5"/>
    <x v="1"/>
    <x v="5"/>
    <x v="2"/>
    <x v="2"/>
    <x v="0"/>
    <m/>
    <x v="1"/>
    <s v="Automatically Calculated"/>
    <m/>
    <x v="0"/>
    <m/>
    <s v="Automatically Calculated"/>
    <s v="Automatically Calculated"/>
    <n v="0"/>
    <m/>
    <m/>
    <m/>
    <s v="Antidepressant"/>
    <m/>
    <m/>
    <m/>
    <m/>
    <m/>
    <m/>
    <m/>
    <m/>
    <m/>
    <m/>
    <m/>
    <m/>
    <s v="Automatically Calculated"/>
    <s v="Automatically Calculated"/>
    <m/>
    <m/>
    <m/>
    <s v="Automatically Calculated"/>
    <s v="Automatically Calculated"/>
    <n v="0"/>
    <n v="0"/>
    <m/>
    <s v="Antidepressant"/>
    <m/>
    <m/>
    <m/>
  </r>
  <r>
    <n v="7"/>
    <x v="6"/>
    <x v="0"/>
    <x v="6"/>
    <x v="2"/>
    <x v="2"/>
    <x v="0"/>
    <m/>
    <x v="1"/>
    <s v="Automatically Calculated"/>
    <m/>
    <x v="0"/>
    <m/>
    <s v="Automatically Calculated"/>
    <s v="Automatically Calculated"/>
    <n v="0"/>
    <m/>
    <m/>
    <m/>
    <m/>
    <s v="Antidepressant"/>
    <m/>
    <m/>
    <m/>
    <m/>
    <m/>
    <m/>
    <m/>
    <m/>
    <m/>
    <m/>
    <m/>
    <s v="Automatically Calculated"/>
    <s v="Automatically Calculated"/>
    <m/>
    <m/>
    <m/>
    <s v="Automatically Calculated"/>
    <s v="Automatically Calculated"/>
    <n v="0"/>
    <n v="0"/>
    <m/>
    <s v="Antidepressant"/>
    <m/>
    <m/>
    <m/>
  </r>
  <r>
    <n v="8"/>
    <x v="7"/>
    <x v="0"/>
    <x v="2"/>
    <x v="3"/>
    <x v="2"/>
    <x v="0"/>
    <m/>
    <x v="1"/>
    <s v="Automatically Calculated"/>
    <m/>
    <x v="0"/>
    <m/>
    <s v="Automatically Calculated"/>
    <s v="Automatically Calculated"/>
    <n v="0"/>
    <m/>
    <m/>
    <m/>
    <s v="Benzodiazepine"/>
    <m/>
    <m/>
    <m/>
    <m/>
    <m/>
    <m/>
    <m/>
    <m/>
    <m/>
    <m/>
    <m/>
    <m/>
    <s v="Automatically Calculated"/>
    <s v="Automatically Calculated"/>
    <m/>
    <m/>
    <m/>
    <s v="Automatically Calculated"/>
    <s v="Automatically Calculated"/>
    <n v="0"/>
    <n v="0"/>
    <m/>
    <s v="Benzodiazepine"/>
    <m/>
    <m/>
    <m/>
  </r>
  <r>
    <n v="9"/>
    <x v="8"/>
    <x v="2"/>
    <x v="7"/>
    <x v="3"/>
    <x v="2"/>
    <x v="0"/>
    <m/>
    <x v="1"/>
    <s v="Automatically Calculated"/>
    <m/>
    <x v="0"/>
    <m/>
    <s v="Automatically Calculated"/>
    <s v="Automatically Calculated"/>
    <n v="0"/>
    <m/>
    <m/>
    <m/>
    <m/>
    <m/>
    <m/>
    <m/>
    <m/>
    <m/>
    <m/>
    <m/>
    <m/>
    <m/>
    <m/>
    <m/>
    <m/>
    <s v="Automatically Calculated"/>
    <s v="Automatically Calculated"/>
    <m/>
    <m/>
    <m/>
    <s v="Automatically Calculated"/>
    <s v="Automatically Calculated"/>
    <n v="0"/>
    <n v="0"/>
    <m/>
    <s v="Benzodiazepine"/>
    <m/>
    <m/>
    <m/>
  </r>
  <r>
    <n v="10"/>
    <x v="2"/>
    <x v="1"/>
    <x v="4"/>
    <x v="4"/>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1"/>
    <s v="Automatically Calculated"/>
    <m/>
    <x v="0"/>
    <m/>
    <s v="Automatically Calculated"/>
    <s v="Automatically Calculated"/>
    <n v="0"/>
    <m/>
    <m/>
    <m/>
    <m/>
    <m/>
    <m/>
    <m/>
    <m/>
    <m/>
    <m/>
    <m/>
    <m/>
    <m/>
    <m/>
    <m/>
    <m/>
    <s v="Automatically Calculated"/>
    <s v="Automatically Calculated"/>
    <m/>
    <m/>
    <m/>
    <s v="Automatically Calculated"/>
    <s v="Automatically Calculated"/>
    <n v="0"/>
    <n v="0"/>
    <m/>
    <m/>
    <m/>
    <m/>
    <m/>
  </r>
  <r>
    <m/>
    <x v="9"/>
    <x v="4"/>
    <x v="8"/>
    <x v="5"/>
    <x v="2"/>
    <x v="0"/>
    <m/>
    <x v="2"/>
    <m/>
    <m/>
    <x v="0"/>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601753-F0F0-48E2-8803-70C588897486}"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4:H13" firstHeaderRow="1" firstDataRow="3" firstDataCol="1" rowPageCount="1" colPageCount="1"/>
  <pivotFields count="46">
    <pivotField showAll="0"/>
    <pivotField axis="axisPage" multipleItemSelectionAllowed="1" showAll="0">
      <items count="11">
        <item x="3"/>
        <item x="0"/>
        <item x="2"/>
        <item x="8"/>
        <item x="1"/>
        <item x="7"/>
        <item x="5"/>
        <item x="6"/>
        <item x="4"/>
        <item x="9"/>
        <item t="default"/>
      </items>
    </pivotField>
    <pivotField showAll="0">
      <items count="6">
        <item x="1"/>
        <item x="0"/>
        <item x="3"/>
        <item x="2"/>
        <item x="4"/>
        <item t="default"/>
      </items>
    </pivotField>
    <pivotField showAll="0">
      <items count="10">
        <item x="0"/>
        <item x="1"/>
        <item x="2"/>
        <item x="3"/>
        <item x="4"/>
        <item x="5"/>
        <item x="6"/>
        <item x="7"/>
        <item x="8"/>
        <item t="default"/>
      </items>
    </pivotField>
    <pivotField axis="axisRow" showAll="0">
      <items count="7">
        <item x="0"/>
        <item x="1"/>
        <item x="2"/>
        <item x="4"/>
        <item x="3"/>
        <item x="5"/>
        <item t="default"/>
      </items>
    </pivotField>
    <pivotField axis="axisCol" dataField="1" showAll="0">
      <items count="4">
        <item x="0"/>
        <item x="1"/>
        <item x="2"/>
        <item t="default"/>
      </items>
    </pivotField>
    <pivotField axis="axisCol" showAll="0">
      <items count="2">
        <item x="0"/>
        <item t="default"/>
      </items>
    </pivotField>
    <pivotField showAll="0"/>
    <pivotField showAll="0">
      <items count="4">
        <item x="0"/>
        <item x="1"/>
        <item x="2"/>
        <item t="default"/>
      </items>
    </pivotField>
    <pivotField showAll="0"/>
    <pivotField showAll="0"/>
    <pivotField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7">
    <i>
      <x/>
    </i>
    <i>
      <x v="1"/>
    </i>
    <i>
      <x v="2"/>
    </i>
    <i>
      <x v="3"/>
    </i>
    <i>
      <x v="4"/>
    </i>
    <i>
      <x v="5"/>
    </i>
    <i t="grand">
      <x/>
    </i>
  </rowItems>
  <colFields count="2">
    <field x="5"/>
    <field x="6"/>
  </colFields>
  <colItems count="7">
    <i>
      <x/>
      <x/>
    </i>
    <i t="default">
      <x/>
    </i>
    <i>
      <x v="1"/>
      <x/>
    </i>
    <i t="default">
      <x v="1"/>
    </i>
    <i>
      <x v="2"/>
      <x/>
    </i>
    <i t="default">
      <x v="2"/>
    </i>
    <i t="grand">
      <x/>
    </i>
  </colItems>
  <pageFields count="1">
    <pageField fld="1" hier="-1"/>
  </pageFields>
  <dataFields count="1">
    <dataField name="Count of Opioid i.e., morphine, oxycodone." fld="5" subtotal="count" baseField="0" baseItem="0"/>
  </dataFields>
  <chartFormats count="8">
    <chartFormat chart="1" format="19" series="1">
      <pivotArea type="data" outline="0" fieldPosition="0">
        <references count="1">
          <reference field="5" count="1" selected="0">
            <x v="1"/>
          </reference>
        </references>
      </pivotArea>
    </chartFormat>
    <chartFormat chart="1" format="20" series="1">
      <pivotArea type="data" outline="0" fieldPosition="0">
        <references count="1">
          <reference field="5" count="1" selected="0">
            <x v="2"/>
          </reference>
        </references>
      </pivotArea>
    </chartFormat>
    <chartFormat chart="1" format="21" series="1">
      <pivotArea type="data" outline="0" fieldPosition="0">
        <references count="1">
          <reference field="5" count="1" selected="0">
            <x v="0"/>
          </reference>
        </references>
      </pivotArea>
    </chartFormat>
    <chartFormat chart="0" format="16" series="1">
      <pivotArea type="data" outline="0" fieldPosition="0">
        <references count="1">
          <reference field="5" count="1" selected="0">
            <x v="1"/>
          </reference>
        </references>
      </pivotArea>
    </chartFormat>
    <chartFormat chart="0" format="17" series="1">
      <pivotArea type="data" outline="0" fieldPosition="0">
        <references count="1">
          <reference field="5" count="1" selected="0">
            <x v="2"/>
          </reference>
        </references>
      </pivotArea>
    </chartFormat>
    <chartFormat chart="0" format="18" series="1">
      <pivotArea type="data" outline="0" fieldPosition="0">
        <references count="1">
          <reference field="5" count="1" selected="0">
            <x v="0"/>
          </reference>
        </references>
      </pivotArea>
    </chartFormat>
    <chartFormat chart="1" format="22" series="1">
      <pivotArea type="data" outline="0" fieldPosition="0">
        <references count="2">
          <reference field="4294967294" count="1" selected="0">
            <x v="0"/>
          </reference>
          <reference field="5" count="1" selected="0">
            <x v="0"/>
          </reference>
        </references>
      </pivotArea>
    </chartFormat>
    <chartFormat chart="0" format="19" series="1">
      <pivotArea type="data" outline="0" fieldPosition="0">
        <references count="2">
          <reference field="4294967294" count="1" selected="0">
            <x v="0"/>
          </reference>
          <reference field="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C995399-3001-4251-8570-CB255DB9C4D5}" name="Table1" displayName="Table1" ref="A2:U100" totalsRowShown="0" headerRowDxfId="62">
  <autoFilter ref="A2:U100" xr:uid="{BC995399-3001-4251-8570-CB255DB9C4D5}"/>
  <tableColumns count="21">
    <tableColumn id="1" xr3:uid="{811C47B5-F02A-4CF4-886A-492F88D9B432}" name="NHS Number" dataDxfId="61"/>
    <tableColumn id="2" xr3:uid="{0476F56A-B94B-4A10-9332-8C795F07C40B}" name="Practice" dataDxfId="60"/>
    <tableColumn id="3" xr3:uid="{449F6EDA-E342-4D3D-AAA7-D7C7C37433A7}" name="Gender" dataDxfId="59"/>
    <tableColumn id="4" xr3:uid="{DBF87F32-6B11-4E6B-B403-BA4D2FC204EC}" name="Age" dataDxfId="58"/>
    <tableColumn id="5" xr3:uid="{60E6804F-F90A-4C25-8B4E-EC119E8A327E}" name="Ethnicity" dataDxfId="57"/>
    <tableColumn id="6" xr3:uid="{22D0567B-6941-4B39-8BEF-179B6FD4110E}" name="Opioid Name" dataDxfId="56"/>
    <tableColumn id="7" xr3:uid="{24222C82-80D0-4F53-AD6C-EFAFF4D69BF0}" name="Strength (mg or microgram/hr) - Enter digits only, no units" dataDxfId="55"/>
    <tableColumn id="8" xr3:uid="{A4858B7B-012A-4CD0-892B-40870B2E0F34}" name="Prescribed Frequency Routine Dose" dataDxfId="54"/>
    <tableColumn id="9" xr3:uid="{485A87BB-6AA0-4732-BFAE-ED375679A357}" name="Total Regular Daily  Dose" dataDxfId="53">
      <calculatedColumnFormula>IFERROR(VLOOKUP(H3,Engine!$F$13:$G$24,2,FALSE)*G3,"Automatically Calculated")</calculatedColumnFormula>
    </tableColumn>
    <tableColumn id="10" xr3:uid="{46DAC92C-F915-4A5B-A0B3-3D9E103BC58C}" name="Oral Morphine Equivalent (OME)" dataDxfId="52">
      <calculatedColumnFormula>IFERROR(VLOOKUP(F3,Engine!$B$13:$C$24,2,FALSE)*I3,"Automatically Calculated")</calculatedColumnFormula>
    </tableColumn>
    <tableColumn id="11" xr3:uid="{E05B5B62-8C9A-4129-A775-6C08C7DC0BA2}" name="PRN Opioid Name" dataDxfId="51"/>
    <tableColumn id="12" xr3:uid="{67E82F40-3388-4913-8D4D-430B67D12DDE}" name="PRN Strength (mg or microgram/hr) - Enter digits only, no units" dataDxfId="50"/>
    <tableColumn id="13" xr3:uid="{9A01B791-5A2A-4FEC-9BC0-1A208867B1BB}" name="Prescribed PRN Dose " dataDxfId="49"/>
    <tableColumn id="14" xr3:uid="{7F904855-FE55-4B38-AF7F-B46BE295EF95}" name="Total PRN Daily Dose" dataDxfId="48">
      <calculatedColumnFormula>IFERROR(VLOOKUP(M3,Engine!$F$13:$G$24,2,FALSE)*L3,"Automatically Calculated")</calculatedColumnFormula>
    </tableColumn>
    <tableColumn id="15" xr3:uid="{A4539F9A-0E8B-4229-A9AF-86D1B5D229C5}" name="PRN _x000a_OME" dataDxfId="47">
      <calculatedColumnFormula>IFERROR(VLOOKUP(K3,Engine!$B$13:$C$24,2,FALSE)*N3,"Automatically Calculated")</calculatedColumnFormula>
    </tableColumn>
    <tableColumn id="16" xr3:uid="{9E00A099-AF44-4EFF-8B19-97181FD75367}" name="TOTAL Daily OME" dataDxfId="46">
      <calculatedColumnFormula>SUM(J3,O3)</calculatedColumnFormula>
    </tableColumn>
    <tableColumn id="17" xr3:uid="{D9233ABA-558F-4D24-B0EC-9A844DA4A3F9}" name="Prescribed any other high risk medicine" dataDxfId="45"/>
    <tableColumn id="18" xr3:uid="{403DD5E4-AB76-4191-8822-9EE7017DDA46}" name="High risk medicine 1" dataDxfId="44"/>
    <tableColumn id="19" xr3:uid="{D51651A2-D178-4B95-A375-75C23C3D1082}" name="High risk medicine 2" dataDxfId="43"/>
    <tableColumn id="20" xr3:uid="{E8F71476-E595-43EF-8CAC-F1784EEAABBE}" name="High risk medicine 3" dataDxfId="42"/>
    <tableColumn id="21" xr3:uid="{2A27059F-DD28-438A-A06F-8A9A9A743317}" name="High risk medicine 4" dataDxfId="41"/>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2FAB0A-0A2C-4750-B062-C4130B8747F7}" name="Table2" displayName="Table2" ref="W2:AX100" totalsRowShown="0" headerRowDxfId="40">
  <autoFilter ref="W2:AX100" xr:uid="{212FAB0A-0A2C-4750-B062-C4130B8747F7}"/>
  <tableColumns count="28">
    <tableColumn id="1" xr3:uid="{332A4D76-303A-45A5-85A4-90FFF1FBA461}" name="Was a shared decision making tool/_x000a_patient decision aid used?"/>
    <tableColumn id="31" xr3:uid="{71913CE3-50D7-41DF-A6A1-E95F92102DD7}" name="Ref to Health Coach "/>
    <tableColumn id="30" xr3:uid="{65E70ACC-0EEA-4EAD-B0AE-DF433B5DC45D}" name="Ref to Social Prescrib Link Wk "/>
    <tableColumn id="27" xr3:uid="{B6E50682-B9A3-4DC9-82E0-1FA14970B25E}" name="Ref to Care Coordinator "/>
    <tableColumn id="35" xr3:uid="{76CC0DCF-2D99-471C-93A9-A7AFC1D4B6AC}" name="Ref to GP "/>
    <tableColumn id="34" xr3:uid="{47E80FE9-BEA3-4459-A70D-4420C34C2E91}" name="Discussed through MSk Advice and Guidance "/>
    <tableColumn id="33" xr3:uid="{AAD916A4-112F-4691-96EE-947ADC682CFE}" name="Discussed at MSk Pain MDT "/>
    <tableColumn id="32" xr3:uid="{33B3AB7A-7D76-4550-86EF-6CBA1131BBD6}" name="Ref to community MSk physio or pain serv "/>
    <tableColumn id="26" xr3:uid="{6999C74A-8334-4387-AA65-669F40559750}" name="Ref to hosp pain, orthopaedics or spinal serv "/>
    <tableColumn id="4" xr3:uid="{493C8DD8-8550-42BA-B884-8D5907E50E01}" name="What other intervention was offered/_x000a_provided?" dataDxfId="39"/>
    <tableColumn id="8" xr3:uid="{FB833324-3643-4D41-A395-5B5BD3E48D2A}" name="Opioid Name" dataDxfId="38"/>
    <tableColumn id="9" xr3:uid="{5F8BCFD3-4408-4853-AF64-BE2531645CCC}" name="Strength (mg or microgram/hr) - Enter digits only, no units" dataDxfId="37"/>
    <tableColumn id="10" xr3:uid="{032931DD-EB0E-4635-A9AF-4D7D709FF475}" name="Prescribed Frequency Routine Dose" dataDxfId="36"/>
    <tableColumn id="11" xr3:uid="{231B8A11-6038-459D-B27D-5AC651985AAD}" name="Total Regular Daily  Dose" dataDxfId="35">
      <calculatedColumnFormula>IFERROR(VLOOKUP(AI3,Engine!$F$13:$G$24,2,FALSE)*AH3,"Automatically Calculated")</calculatedColumnFormula>
    </tableColumn>
    <tableColumn id="12" xr3:uid="{B202B873-FD56-4933-8E0C-45A27E722975}" name="Oral Morphine Equivalent (OME)" dataDxfId="34">
      <calculatedColumnFormula>IFERROR(VLOOKUP(AG3,Engine!$B$13:$C$24,2,FALSE)*AJ3,"Automatically Calculated")</calculatedColumnFormula>
    </tableColumn>
    <tableColumn id="13" xr3:uid="{6988E028-BB43-4710-AA87-DDCC74F48207}" name="PRN Opioid Name" dataDxfId="33"/>
    <tableColumn id="14" xr3:uid="{5FC77049-8119-4A8A-921C-1E3D14C55364}" name="PRN Strength (mg or microgram/hr) - Enter digits only, no units" dataDxfId="32"/>
    <tableColumn id="15" xr3:uid="{F5DAB3EF-FEF3-45B5-91CA-A3A8B1D5A0B4}" name="Prescribed PRN Dose " dataDxfId="31"/>
    <tableColumn id="16" xr3:uid="{4DDE7584-3F2B-45CF-B9DF-559D17B1C0B0}" name="Total PRN Daily Dose" dataDxfId="30">
      <calculatedColumnFormula>IFERROR(VLOOKUP(AN3,Engine!$F$13:$G$24,2,FALSE)*AM3,"Automatically Calculated")</calculatedColumnFormula>
    </tableColumn>
    <tableColumn id="17" xr3:uid="{3D81FCF9-AC50-4020-81C0-5F08399DFFAC}" name="PRN _x000a_OME" dataDxfId="29">
      <calculatedColumnFormula>IFERROR(VLOOKUP(AL3,Engine!$B$13:$C$24,2,FALSE)*AO3,"Automatically Calculated")</calculatedColumnFormula>
    </tableColumn>
    <tableColumn id="18" xr3:uid="{6CEBEFDD-465E-4629-B309-4E917B2874F4}" name="TOTAL Daily OME" dataDxfId="28">
      <calculatedColumnFormula>SUM(AK3,AP3)</calculatedColumnFormula>
    </tableColumn>
    <tableColumn id="19" xr3:uid="{2295FD85-C5CC-4DE1-AC80-204B6E8265A2}" name="Overall TOTAL Change of Daily OME" dataDxfId="27">
      <calculatedColumnFormula>AQ3-P3</calculatedColumnFormula>
    </tableColumn>
    <tableColumn id="20" xr3:uid="{91E0ED0F-5401-4B9C-95B7-0096DD727315}" name="Prescribed any other high risk medicine" dataDxfId="26"/>
    <tableColumn id="21" xr3:uid="{1E824BE1-B154-460D-BB7C-7A5D566ECF2C}" name="High risk medicine 1" dataDxfId="25"/>
    <tableColumn id="22" xr3:uid="{58D8B603-CA59-4F49-B3A5-0FC15629BF6B}" name="High risk medicine 2" dataDxfId="24"/>
    <tableColumn id="23" xr3:uid="{C66F5222-D97A-4B0B-9C74-7E7EB9D10229}" name="High risk medicine 3" dataDxfId="23"/>
    <tableColumn id="24" xr3:uid="{84ACE1E9-A1F0-478B-AA56-F1B03BB254E1}" name="High risk medicine 4" dataDxfId="22"/>
    <tableColumn id="25" xr3:uid="{7768577B-55D2-47B7-92BE-E3919F49A51B}" name="Number of pharmacist reviews over pilot period"/>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4-01-30T13:44:19.03" personId="{66072AA9-8A8C-419B-8E18-316CFAEF89D6}" id="{03BF30C5-9B98-400F-8C73-6C0AABF66C04}">
    <text>Use more than one row for same patient if on multiple opioids. Use the same NHS number for the same patient if using multiple rows, so data can be deduplicated</text>
  </threadedComment>
  <threadedComment ref="H2" personId="{66072AA9-8A8C-419B-8E18-316CFAEF89D6}" id="{FC7DC8A2-C31E-49A2-977E-E3C6CB7C4A39}">
    <text xml:space="preserve">i.e., 20mg twice per day (NOT PRN)
</text>
  </threadedComment>
  <threadedComment ref="J2" dT="2023-12-14T21:19:49.77" personId="{FC01635D-9E6D-4916-BF92-28B389F9B606}" id="{4208AAF6-0CC2-4E23-8847-BF85C399D272}">
    <text>Oral Morphine Equivalent (OME)</text>
  </threadedComment>
  <threadedComment ref="M2" personId="{66072AA9-8A8C-419B-8E18-316CFAEF89D6}" id="{F11906BB-AA97-4073-A45E-56A2E7A6FB86}">
    <text xml:space="preserve">i.e., 20mg four times per day when necessary (PRN)
</text>
  </threadedComment>
  <threadedComment ref="O2" dT="2023-12-14T21:22:29.08" personId="{FC01635D-9E6D-4916-BF92-28B389F9B606}" id="{D42F9E4D-598B-4823-BCDF-A7961E837AFD}">
    <text>When required oral morphine equivalent</text>
  </threadedComment>
  <threadedComment ref="Q2" dT="2023-12-14T21:23:16.46" personId="{FC01635D-9E6D-4916-BF92-28B389F9B606}" id="{791886CC-AD10-4E40-9B1C-97EF9B1E5990}">
    <text>Gabapentinoid, benzodiazepine, antidepressant or Z-Drug</text>
  </threadedComment>
  <threadedComment ref="AI2" personId="{66072AA9-8A8C-419B-8E18-316CFAEF89D6}" id="{413CBD4F-11F7-43E7-AE10-F795B7EAA25A}">
    <text xml:space="preserve">i.e., 20mg twice per day (NOT PRN)
</text>
  </threadedComment>
  <threadedComment ref="AK2" dT="2023-12-14T21:19:49.77" personId="{FC01635D-9E6D-4916-BF92-28B389F9B606}" id="{E143B94E-6242-4687-9184-03E13A757FCA}">
    <text>Oral Morphine Equivalent (OME)</text>
  </threadedComment>
  <threadedComment ref="AN2" personId="{66072AA9-8A8C-419B-8E18-316CFAEF89D6}" id="{5EFDAEDE-10C5-465C-A08C-7B9047584058}">
    <text xml:space="preserve">i.e., 20mg four times per day when necessary (PRN)
</text>
  </threadedComment>
  <threadedComment ref="AP2" dT="2023-12-14T21:22:29.08" personId="{FC01635D-9E6D-4916-BF92-28B389F9B606}" id="{84884348-1EA5-4638-92A2-5F7310F6EFF5}">
    <text>When required oral morphine equivalent</text>
  </threadedComment>
  <threadedComment ref="AS2" dT="2023-12-14T21:23:16.46" personId="{FC01635D-9E6D-4916-BF92-28B389F9B606}" id="{73BAB4C7-C9D6-479E-ADB5-D79698C908B9}">
    <text>Gabapentinoid, benzodiazepine, antidepressant or Z-Drug</text>
  </threadedComment>
</ThreadedComments>
</file>

<file path=xl/threadedComments/threadedComment2.xml><?xml version="1.0" encoding="utf-8"?>
<ThreadedComments xmlns="http://schemas.microsoft.com/office/spreadsheetml/2018/threadedcomments" xmlns:x="http://schemas.openxmlformats.org/spreadsheetml/2006/main">
  <threadedComment ref="A62" dT="2023-11-15T14:27:51.61" personId="{30262111-99DE-4853-80EF-ACC75C17EAB9}" id="{9DC0930D-9F77-475E-9217-B3F5F5886814}">
    <text>Hi Ian. Can you also think about whether we want to look at cross referencing two indicators. E.g. demographics with high OME ?</text>
  </threadedComment>
</ThreadedComment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hyperlink" Target="http://www.opioidcalculator.com.au/" TargetMode="External"/><Relationship Id="rId2" Type="http://schemas.openxmlformats.org/officeDocument/2006/relationships/hyperlink" Target="http://www.medicines.org.uk/emc/medicine/30547" TargetMode="External"/><Relationship Id="rId1" Type="http://schemas.openxmlformats.org/officeDocument/2006/relationships/hyperlink" Target="https://fpm.ac.uk/opioids-aware-structured-approach-opioid-prescribing/dose-equivalents-and-changing-opioids" TargetMode="External"/><Relationship Id="rId4" Type="http://schemas.openxmlformats.org/officeDocument/2006/relationships/hyperlink" Target="https://www.ouh.nhs.uk/services/referrals/pain/opioids-chronic-pa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C3DD-D879-46C7-98F3-E8A6971D3060}">
  <dimension ref="A1:B12"/>
  <sheetViews>
    <sheetView workbookViewId="0">
      <selection activeCell="A2" sqref="A2"/>
    </sheetView>
  </sheetViews>
  <sheetFormatPr defaultRowHeight="14.5" x14ac:dyDescent="0.35"/>
  <cols>
    <col min="1" max="1" width="4.81640625" customWidth="1"/>
    <col min="2" max="2" width="171.453125" customWidth="1"/>
  </cols>
  <sheetData>
    <row r="1" spans="1:2" x14ac:dyDescent="0.35">
      <c r="A1" s="97"/>
      <c r="B1" s="98" t="s">
        <v>221</v>
      </c>
    </row>
    <row r="2" spans="1:2" x14ac:dyDescent="0.35">
      <c r="A2" s="95">
        <v>1</v>
      </c>
      <c r="B2" s="96" t="s">
        <v>170</v>
      </c>
    </row>
    <row r="3" spans="1:2" x14ac:dyDescent="0.35">
      <c r="A3" s="95">
        <v>2</v>
      </c>
      <c r="B3" s="96" t="s">
        <v>171</v>
      </c>
    </row>
    <row r="4" spans="1:2" x14ac:dyDescent="0.35">
      <c r="A4" s="95">
        <v>3</v>
      </c>
      <c r="B4" s="96" t="s">
        <v>172</v>
      </c>
    </row>
    <row r="5" spans="1:2" x14ac:dyDescent="0.35">
      <c r="A5" s="95">
        <v>4</v>
      </c>
      <c r="B5" s="96" t="s">
        <v>173</v>
      </c>
    </row>
    <row r="6" spans="1:2" x14ac:dyDescent="0.35">
      <c r="A6" s="95">
        <v>5</v>
      </c>
      <c r="B6" s="96" t="s">
        <v>174</v>
      </c>
    </row>
    <row r="7" spans="1:2" x14ac:dyDescent="0.35">
      <c r="A7" s="95">
        <v>6</v>
      </c>
      <c r="B7" s="96" t="s">
        <v>175</v>
      </c>
    </row>
    <row r="8" spans="1:2" x14ac:dyDescent="0.35">
      <c r="A8" s="95">
        <v>7</v>
      </c>
      <c r="B8" s="96" t="s">
        <v>222</v>
      </c>
    </row>
    <row r="9" spans="1:2" x14ac:dyDescent="0.35">
      <c r="A9" s="95">
        <v>8</v>
      </c>
      <c r="B9" s="96" t="s">
        <v>223</v>
      </c>
    </row>
    <row r="10" spans="1:2" x14ac:dyDescent="0.35">
      <c r="A10" s="95">
        <v>9</v>
      </c>
      <c r="B10" s="99" t="s">
        <v>239</v>
      </c>
    </row>
    <row r="11" spans="1:2" x14ac:dyDescent="0.35">
      <c r="A11" s="95">
        <v>10</v>
      </c>
      <c r="B11" s="99" t="s">
        <v>224</v>
      </c>
    </row>
    <row r="12" spans="1:2" x14ac:dyDescent="0.35">
      <c r="A12" s="100">
        <v>11</v>
      </c>
      <c r="B12" s="99"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0"/>
  <sheetViews>
    <sheetView tabSelected="1"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defaultColWidth="13.7265625" defaultRowHeight="15" customHeight="1" x14ac:dyDescent="0.35"/>
  <cols>
    <col min="7" max="7" width="16.26953125" customWidth="1"/>
    <col min="8" max="8" width="13.7265625" customWidth="1"/>
    <col min="12" max="12" width="16.26953125" customWidth="1"/>
    <col min="13" max="13" width="13.7265625" customWidth="1"/>
    <col min="26" max="30" width="14.54296875" customWidth="1"/>
    <col min="31" max="31" width="18.81640625" customWidth="1"/>
    <col min="32" max="32" width="16.1796875" customWidth="1"/>
    <col min="34" max="34" width="16.26953125" customWidth="1"/>
    <col min="35" max="35" width="13.7265625" customWidth="1"/>
    <col min="39" max="39" width="16.26953125" customWidth="1"/>
    <col min="40" max="40" width="13.7265625" customWidth="1"/>
  </cols>
  <sheetData>
    <row r="1" spans="1:51" ht="15" customHeight="1" x14ac:dyDescent="0.35">
      <c r="A1" s="48"/>
      <c r="B1" s="39"/>
      <c r="C1" s="110" t="s">
        <v>0</v>
      </c>
      <c r="D1" s="110"/>
      <c r="E1" s="110"/>
      <c r="F1" s="112" t="s">
        <v>1</v>
      </c>
      <c r="G1" s="112"/>
      <c r="H1" s="112"/>
      <c r="I1" s="112"/>
      <c r="J1" s="112"/>
      <c r="K1" s="108" t="s">
        <v>2</v>
      </c>
      <c r="L1" s="108"/>
      <c r="M1" s="108"/>
      <c r="N1" s="108"/>
      <c r="O1" s="108"/>
      <c r="P1" s="40"/>
      <c r="Q1" s="47"/>
      <c r="R1" s="41"/>
      <c r="S1" s="41"/>
      <c r="T1" s="41"/>
      <c r="U1" s="41"/>
      <c r="V1" s="111" t="s">
        <v>163</v>
      </c>
      <c r="W1" s="42"/>
      <c r="X1" s="42"/>
      <c r="Y1" s="42"/>
      <c r="Z1" s="42"/>
      <c r="AA1" s="42"/>
      <c r="AB1" s="42"/>
      <c r="AC1" s="42"/>
      <c r="AD1" s="42"/>
      <c r="AE1" s="42"/>
      <c r="AF1" s="42"/>
      <c r="AG1" s="112" t="s">
        <v>1</v>
      </c>
      <c r="AH1" s="112"/>
      <c r="AI1" s="112"/>
      <c r="AJ1" s="112"/>
      <c r="AK1" s="112"/>
      <c r="AL1" s="108" t="s">
        <v>2</v>
      </c>
      <c r="AM1" s="108"/>
      <c r="AN1" s="108"/>
      <c r="AO1" s="108"/>
      <c r="AP1" s="108"/>
      <c r="AQ1" s="40"/>
      <c r="AR1" s="43"/>
      <c r="AS1" s="47"/>
      <c r="AT1" s="41"/>
      <c r="AU1" s="41"/>
      <c r="AV1" s="41"/>
      <c r="AW1" s="41"/>
      <c r="AX1" s="50"/>
      <c r="AY1" s="109" t="s">
        <v>188</v>
      </c>
    </row>
    <row r="2" spans="1:51" ht="99.75" customHeight="1" x14ac:dyDescent="0.35">
      <c r="A2" s="48" t="s">
        <v>177</v>
      </c>
      <c r="B2" s="51" t="s">
        <v>3</v>
      </c>
      <c r="C2" s="51" t="s">
        <v>4</v>
      </c>
      <c r="D2" s="51" t="s">
        <v>5</v>
      </c>
      <c r="E2" s="51" t="s">
        <v>6</v>
      </c>
      <c r="F2" s="52" t="s">
        <v>189</v>
      </c>
      <c r="G2" s="52" t="s">
        <v>225</v>
      </c>
      <c r="H2" s="52" t="s">
        <v>190</v>
      </c>
      <c r="I2" s="52" t="s">
        <v>8</v>
      </c>
      <c r="J2" s="52" t="s">
        <v>194</v>
      </c>
      <c r="K2" s="53" t="s">
        <v>191</v>
      </c>
      <c r="L2" s="53" t="s">
        <v>226</v>
      </c>
      <c r="M2" s="54" t="s">
        <v>192</v>
      </c>
      <c r="N2" s="54" t="s">
        <v>10</v>
      </c>
      <c r="O2" s="53" t="s">
        <v>195</v>
      </c>
      <c r="P2" s="55" t="s">
        <v>193</v>
      </c>
      <c r="Q2" s="56" t="s">
        <v>12</v>
      </c>
      <c r="R2" s="57" t="s">
        <v>210</v>
      </c>
      <c r="S2" s="57" t="s">
        <v>211</v>
      </c>
      <c r="T2" s="57" t="s">
        <v>212</v>
      </c>
      <c r="U2" s="57" t="s">
        <v>213</v>
      </c>
      <c r="V2" s="111"/>
      <c r="W2" s="58" t="s">
        <v>179</v>
      </c>
      <c r="X2" s="58" t="s">
        <v>180</v>
      </c>
      <c r="Y2" s="58" t="s">
        <v>181</v>
      </c>
      <c r="Z2" s="58" t="s">
        <v>182</v>
      </c>
      <c r="AA2" s="58" t="s">
        <v>183</v>
      </c>
      <c r="AB2" s="58" t="s">
        <v>184</v>
      </c>
      <c r="AC2" s="58" t="s">
        <v>185</v>
      </c>
      <c r="AD2" s="58" t="s">
        <v>186</v>
      </c>
      <c r="AE2" s="58" t="s">
        <v>187</v>
      </c>
      <c r="AF2" s="58" t="s">
        <v>178</v>
      </c>
      <c r="AG2" s="52" t="s">
        <v>189</v>
      </c>
      <c r="AH2" s="52" t="s">
        <v>225</v>
      </c>
      <c r="AI2" s="52" t="s">
        <v>190</v>
      </c>
      <c r="AJ2" s="52" t="s">
        <v>8</v>
      </c>
      <c r="AK2" s="52" t="s">
        <v>194</v>
      </c>
      <c r="AL2" s="53" t="s">
        <v>191</v>
      </c>
      <c r="AM2" s="53" t="s">
        <v>226</v>
      </c>
      <c r="AN2" s="54" t="s">
        <v>192</v>
      </c>
      <c r="AO2" s="54" t="s">
        <v>10</v>
      </c>
      <c r="AP2" s="53" t="s">
        <v>195</v>
      </c>
      <c r="AQ2" s="55" t="s">
        <v>193</v>
      </c>
      <c r="AR2" s="59" t="s">
        <v>209</v>
      </c>
      <c r="AS2" s="56" t="s">
        <v>12</v>
      </c>
      <c r="AT2" s="57" t="s">
        <v>210</v>
      </c>
      <c r="AU2" s="57" t="s">
        <v>211</v>
      </c>
      <c r="AV2" s="57" t="s">
        <v>212</v>
      </c>
      <c r="AW2" s="57" t="s">
        <v>213</v>
      </c>
      <c r="AX2" s="60" t="s">
        <v>176</v>
      </c>
      <c r="AY2" s="109"/>
    </row>
    <row r="3" spans="1:51" ht="14.5" x14ac:dyDescent="0.35">
      <c r="A3" s="24">
        <v>1</v>
      </c>
      <c r="B3" s="27"/>
      <c r="C3" s="27"/>
      <c r="D3" s="102"/>
      <c r="E3" s="27"/>
      <c r="F3" s="103"/>
      <c r="G3" s="44"/>
      <c r="H3" s="103"/>
      <c r="I3" s="44" t="str">
        <f>IFERROR(VLOOKUP(H3,Engine!$F$13:$G$25,2,FALSE)*G3,"Auto Calc")</f>
        <v>Auto Calc</v>
      </c>
      <c r="J3" s="44" t="str">
        <f>IFERROR(VLOOKUP(F3,Engine!$B$13:$C$24,2,FALSE)*I3,"Auto Calc")</f>
        <v>Auto Calc</v>
      </c>
      <c r="K3" s="103"/>
      <c r="L3" s="44"/>
      <c r="M3" s="103"/>
      <c r="N3" s="44" t="str">
        <f>IFERROR(VLOOKUP(M3,Engine!$F$13:$G$25,2,FALSE)*L3,"Auto Calc")</f>
        <v>Auto Calc</v>
      </c>
      <c r="O3" s="44" t="str">
        <f>IFERROR(VLOOKUP(K3,Engine!$B$13:$C$24,2,FALSE)*N3,"Auto Calc")</f>
        <v>Auto Calc</v>
      </c>
      <c r="P3" s="45">
        <f t="shared" ref="P3:P34" si="0">SUM(J3,O3)</f>
        <v>0</v>
      </c>
      <c r="Q3" s="105"/>
      <c r="R3" s="27"/>
      <c r="S3" s="27"/>
      <c r="T3" s="27"/>
      <c r="U3" s="27"/>
      <c r="V3" s="106"/>
      <c r="AF3" s="27"/>
      <c r="AG3" s="103"/>
      <c r="AH3" s="44"/>
      <c r="AI3" s="103"/>
      <c r="AJ3" s="44" t="str">
        <f>IFERROR(VLOOKUP(AI3,Engine!$F$13:$G$25,2,FALSE)*AH3,"Auto Calc")</f>
        <v>Auto Calc</v>
      </c>
      <c r="AK3" s="44" t="str">
        <f>IFERROR(VLOOKUP(AG3,Engine!$B$13:$C$24,2,FALSE)*AJ3,"Auto Calc")</f>
        <v>Auto Calc</v>
      </c>
      <c r="AL3" s="103"/>
      <c r="AM3" s="44"/>
      <c r="AN3" s="103"/>
      <c r="AO3" s="44" t="str">
        <f>IFERROR(VLOOKUP(AN3,Engine!$F$13:$G$25,2,FALSE)*AM3,"Auto Calc")</f>
        <v>Auto Calc</v>
      </c>
      <c r="AP3" s="44" t="str">
        <f>IFERROR(VLOOKUP(AL3,Engine!$B$13:$C$24,2,FALSE)*AO3,"Auto Calc")</f>
        <v>Auto Calc</v>
      </c>
      <c r="AQ3" s="45">
        <f t="shared" ref="AQ3:AQ34" si="1">SUM(AK3,AP3)</f>
        <v>0</v>
      </c>
      <c r="AR3" s="44">
        <f t="shared" ref="AR3:AR34" si="2">AQ3-P3</f>
        <v>0</v>
      </c>
      <c r="AS3" s="45"/>
      <c r="AT3" s="27"/>
      <c r="AU3" s="27"/>
      <c r="AV3" s="27"/>
      <c r="AW3" s="27"/>
      <c r="AY3" s="109"/>
    </row>
    <row r="4" spans="1:51" ht="14.5" x14ac:dyDescent="0.35">
      <c r="A4" s="24">
        <v>2</v>
      </c>
      <c r="B4" s="27"/>
      <c r="C4" s="27"/>
      <c r="D4" s="102"/>
      <c r="E4" s="27"/>
      <c r="F4" s="103"/>
      <c r="G4" s="44"/>
      <c r="H4" s="103"/>
      <c r="I4" s="44" t="str">
        <f>IFERROR(VLOOKUP(H4,Engine!$F$13:$G$25,2,FALSE)*G4,"Auto Calc")</f>
        <v>Auto Calc</v>
      </c>
      <c r="J4" s="44" t="str">
        <f>IFERROR(VLOOKUP(F4,Engine!$B$13:$C$24,2,FALSE)*I4,"Auto Calc")</f>
        <v>Auto Calc</v>
      </c>
      <c r="K4" s="103"/>
      <c r="L4" s="44"/>
      <c r="M4" s="103"/>
      <c r="N4" s="44" t="str">
        <f>IFERROR(VLOOKUP(M4,Engine!$F$13:$G$25,2,FALSE)*L4,"Auto Calc")</f>
        <v>Auto Calc</v>
      </c>
      <c r="O4" s="44" t="str">
        <f>IFERROR(VLOOKUP(K4,Engine!$B$13:$C$24,2,FALSE)*N4,"Auto Calc")</f>
        <v>Auto Calc</v>
      </c>
      <c r="P4" s="45">
        <f t="shared" si="0"/>
        <v>0</v>
      </c>
      <c r="Q4" s="27"/>
      <c r="R4" s="27"/>
      <c r="S4" s="27"/>
      <c r="T4" s="27"/>
      <c r="U4" s="27"/>
      <c r="V4" s="66"/>
      <c r="AF4" s="27"/>
      <c r="AG4" s="103"/>
      <c r="AH4" s="44"/>
      <c r="AI4" s="103"/>
      <c r="AJ4" s="44" t="str">
        <f>IFERROR(VLOOKUP(AI4,Engine!$F$13:$G$25,2,FALSE)*AH4,"Auto Calc")</f>
        <v>Auto Calc</v>
      </c>
      <c r="AK4" s="44" t="str">
        <f>IFERROR(VLOOKUP(AG4,Engine!$B$13:$C$24,2,FALSE)*AJ4,"Auto Calc")</f>
        <v>Auto Calc</v>
      </c>
      <c r="AL4" s="103"/>
      <c r="AM4" s="44"/>
      <c r="AN4" s="103"/>
      <c r="AO4" s="44" t="str">
        <f>IFERROR(VLOOKUP(AN4,Engine!$F$13:$G$25,2,FALSE)*AM4,"Auto Calc")</f>
        <v>Auto Calc</v>
      </c>
      <c r="AP4" s="44" t="str">
        <f>IFERROR(VLOOKUP(AL4,Engine!$B$13:$C$24,2,FALSE)*AO4,"Auto Calc")</f>
        <v>Auto Calc</v>
      </c>
      <c r="AQ4" s="45">
        <f t="shared" si="1"/>
        <v>0</v>
      </c>
      <c r="AR4" s="44">
        <f t="shared" si="2"/>
        <v>0</v>
      </c>
      <c r="AS4" s="24"/>
      <c r="AT4" s="27"/>
      <c r="AU4" s="27"/>
      <c r="AV4" s="27"/>
      <c r="AW4" s="27"/>
      <c r="AY4" s="109"/>
    </row>
    <row r="5" spans="1:51" ht="14.5" x14ac:dyDescent="0.35">
      <c r="A5" s="24">
        <v>3</v>
      </c>
      <c r="B5" s="27"/>
      <c r="C5" s="27"/>
      <c r="D5" s="102"/>
      <c r="E5" s="27"/>
      <c r="F5" s="103"/>
      <c r="G5" s="44"/>
      <c r="H5" s="103"/>
      <c r="I5" s="44" t="str">
        <f>IFERROR(VLOOKUP(H5,Engine!$F$13:$G$25,2,FALSE)*G5,"Auto Calc")</f>
        <v>Auto Calc</v>
      </c>
      <c r="J5" s="44" t="str">
        <f>IFERROR(VLOOKUP(F5,Engine!$B$13:$C$24,2,FALSE)*I5,"Auto Calc")</f>
        <v>Auto Calc</v>
      </c>
      <c r="K5" s="103"/>
      <c r="L5" s="44"/>
      <c r="M5" s="103"/>
      <c r="N5" s="44" t="str">
        <f>IFERROR(VLOOKUP(M5,Engine!$F$13:$G$25,2,FALSE)*L5,"Auto Calc")</f>
        <v>Auto Calc</v>
      </c>
      <c r="O5" s="44" t="str">
        <f>IFERROR(VLOOKUP(K5,Engine!$B$13:$C$24,2,FALSE)*N5,"Auto Calc")</f>
        <v>Auto Calc</v>
      </c>
      <c r="P5" s="45">
        <f t="shared" si="0"/>
        <v>0</v>
      </c>
      <c r="Q5" s="27"/>
      <c r="R5" s="27"/>
      <c r="S5" s="27"/>
      <c r="T5" s="27"/>
      <c r="U5" s="27"/>
      <c r="V5" s="66"/>
      <c r="AF5" s="27"/>
      <c r="AG5" s="103"/>
      <c r="AH5" s="44"/>
      <c r="AI5" s="103"/>
      <c r="AJ5" s="44" t="str">
        <f>IFERROR(VLOOKUP(AI5,Engine!$F$13:$G$25,2,FALSE)*AH5,"Auto Calc")</f>
        <v>Auto Calc</v>
      </c>
      <c r="AK5" s="44" t="str">
        <f>IFERROR(VLOOKUP(AG5,Engine!$B$13:$C$24,2,FALSE)*AJ5,"Auto Calc")</f>
        <v>Auto Calc</v>
      </c>
      <c r="AL5" s="103"/>
      <c r="AM5" s="44"/>
      <c r="AN5" s="103"/>
      <c r="AO5" s="44" t="str">
        <f>IFERROR(VLOOKUP(AN5,Engine!$F$13:$G$25,2,FALSE)*AM5,"Auto Calc")</f>
        <v>Auto Calc</v>
      </c>
      <c r="AP5" s="44" t="str">
        <f>IFERROR(VLOOKUP(AL5,Engine!$B$13:$C$24,2,FALSE)*AO5,"Auto Calc")</f>
        <v>Auto Calc</v>
      </c>
      <c r="AQ5" s="45">
        <f t="shared" si="1"/>
        <v>0</v>
      </c>
      <c r="AR5" s="44">
        <f t="shared" si="2"/>
        <v>0</v>
      </c>
      <c r="AS5" s="24"/>
      <c r="AT5" s="27"/>
      <c r="AU5" s="27"/>
      <c r="AV5" s="27"/>
      <c r="AW5" s="27"/>
      <c r="AY5" s="109"/>
    </row>
    <row r="6" spans="1:51" ht="14.5" x14ac:dyDescent="0.35">
      <c r="A6" s="24">
        <v>4</v>
      </c>
      <c r="B6" s="27"/>
      <c r="C6" s="27"/>
      <c r="D6" s="102"/>
      <c r="E6" s="27"/>
      <c r="F6" s="103"/>
      <c r="G6" s="44"/>
      <c r="H6" s="103"/>
      <c r="I6" s="44" t="str">
        <f>IFERROR(VLOOKUP(H6,Engine!$F$13:$G$25,2,FALSE)*G6,"Auto Calc")</f>
        <v>Auto Calc</v>
      </c>
      <c r="J6" s="44" t="str">
        <f>IFERROR(VLOOKUP(F6,Engine!$B$13:$C$24,2,FALSE)*I6,"Auto Calc")</f>
        <v>Auto Calc</v>
      </c>
      <c r="K6" s="103"/>
      <c r="L6" s="44"/>
      <c r="M6" s="103"/>
      <c r="N6" s="44" t="str">
        <f>IFERROR(VLOOKUP(M6,Engine!$F$13:$G$25,2,FALSE)*L6,"Auto Calc")</f>
        <v>Auto Calc</v>
      </c>
      <c r="O6" s="44" t="str">
        <f>IFERROR(VLOOKUP(K6,Engine!$B$13:$C$24,2,FALSE)*N6,"Auto Calc")</f>
        <v>Auto Calc</v>
      </c>
      <c r="P6" s="45">
        <f t="shared" si="0"/>
        <v>0</v>
      </c>
      <c r="Q6" s="27"/>
      <c r="R6" s="27"/>
      <c r="S6" s="27"/>
      <c r="T6" s="27"/>
      <c r="U6" s="27"/>
      <c r="V6" s="66"/>
      <c r="AF6" s="27"/>
      <c r="AG6" s="103"/>
      <c r="AH6" s="44"/>
      <c r="AI6" s="103"/>
      <c r="AJ6" s="44" t="str">
        <f>IFERROR(VLOOKUP(AI6,Engine!$F$13:$G$25,2,FALSE)*AH6,"Auto Calc")</f>
        <v>Auto Calc</v>
      </c>
      <c r="AK6" s="44" t="str">
        <f>IFERROR(VLOOKUP(AG6,Engine!$B$13:$C$24,2,FALSE)*AJ6,"Auto Calc")</f>
        <v>Auto Calc</v>
      </c>
      <c r="AL6" s="103"/>
      <c r="AM6" s="44"/>
      <c r="AN6" s="103"/>
      <c r="AO6" s="44" t="str">
        <f>IFERROR(VLOOKUP(AN6,Engine!$F$13:$G$25,2,FALSE)*AM6,"Auto Calc")</f>
        <v>Auto Calc</v>
      </c>
      <c r="AP6" s="44" t="str">
        <f>IFERROR(VLOOKUP(AL6,Engine!$B$13:$C$24,2,FALSE)*AO6,"Auto Calc")</f>
        <v>Auto Calc</v>
      </c>
      <c r="AQ6" s="45">
        <f t="shared" si="1"/>
        <v>0</v>
      </c>
      <c r="AR6" s="44">
        <f t="shared" si="2"/>
        <v>0</v>
      </c>
      <c r="AS6" s="24"/>
      <c r="AT6" s="27"/>
      <c r="AU6" s="27"/>
      <c r="AV6" s="27"/>
      <c r="AW6" s="27"/>
      <c r="AY6" s="109"/>
    </row>
    <row r="7" spans="1:51" ht="14.5" x14ac:dyDescent="0.35">
      <c r="A7" s="24">
        <v>5</v>
      </c>
      <c r="B7" s="27"/>
      <c r="C7" s="27"/>
      <c r="D7" s="102"/>
      <c r="E7" s="27"/>
      <c r="F7" s="103"/>
      <c r="G7" s="44"/>
      <c r="H7" s="103"/>
      <c r="I7" s="44" t="str">
        <f>IFERROR(VLOOKUP(H7,Engine!$F$13:$G$25,2,FALSE)*G7,"Auto Calc")</f>
        <v>Auto Calc</v>
      </c>
      <c r="J7" s="44" t="str">
        <f>IFERROR(VLOOKUP(F7,Engine!$B$13:$C$24,2,FALSE)*I7,"Auto Calc")</f>
        <v>Auto Calc</v>
      </c>
      <c r="K7" s="103"/>
      <c r="L7" s="44"/>
      <c r="M7" s="103"/>
      <c r="N7" s="44" t="str">
        <f>IFERROR(VLOOKUP(M7,Engine!$F$13:$G$25,2,FALSE)*L7,"Auto Calc")</f>
        <v>Auto Calc</v>
      </c>
      <c r="O7" s="44" t="str">
        <f>IFERROR(VLOOKUP(K7,Engine!$B$13:$C$24,2,FALSE)*N7,"Auto Calc")</f>
        <v>Auto Calc</v>
      </c>
      <c r="P7" s="45">
        <f t="shared" si="0"/>
        <v>0</v>
      </c>
      <c r="Q7" s="27"/>
      <c r="R7" s="27"/>
      <c r="S7" s="27"/>
      <c r="T7" s="27"/>
      <c r="U7" s="27"/>
      <c r="V7" s="66"/>
      <c r="AF7" s="27"/>
      <c r="AG7" s="103"/>
      <c r="AH7" s="44"/>
      <c r="AI7" s="103"/>
      <c r="AJ7" s="44" t="str">
        <f>IFERROR(VLOOKUP(AI7,Engine!$F$13:$G$25,2,FALSE)*AH7,"Auto Calc")</f>
        <v>Auto Calc</v>
      </c>
      <c r="AK7" s="44" t="str">
        <f>IFERROR(VLOOKUP(AG7,Engine!$B$13:$C$24,2,FALSE)*AJ7,"Auto Calc")</f>
        <v>Auto Calc</v>
      </c>
      <c r="AL7" s="103"/>
      <c r="AM7" s="44"/>
      <c r="AN7" s="103"/>
      <c r="AO7" s="44" t="str">
        <f>IFERROR(VLOOKUP(AN7,Engine!$F$13:$G$25,2,FALSE)*AM7,"Auto Calc")</f>
        <v>Auto Calc</v>
      </c>
      <c r="AP7" s="44" t="str">
        <f>IFERROR(VLOOKUP(AL7,Engine!$B$13:$C$24,2,FALSE)*AO7,"Auto Calc")</f>
        <v>Auto Calc</v>
      </c>
      <c r="AQ7" s="45">
        <f t="shared" si="1"/>
        <v>0</v>
      </c>
      <c r="AR7" s="44">
        <f t="shared" si="2"/>
        <v>0</v>
      </c>
      <c r="AS7" s="24"/>
      <c r="AT7" s="27"/>
      <c r="AU7" s="27"/>
      <c r="AV7" s="27"/>
      <c r="AW7" s="27"/>
      <c r="AY7" s="109"/>
    </row>
    <row r="8" spans="1:51" ht="14.5" x14ac:dyDescent="0.35">
      <c r="A8" s="24">
        <v>6</v>
      </c>
      <c r="B8" s="27"/>
      <c r="C8" s="27"/>
      <c r="D8" s="102"/>
      <c r="E8" s="27"/>
      <c r="F8" s="104"/>
      <c r="G8" s="44"/>
      <c r="H8" s="103"/>
      <c r="I8" s="44" t="str">
        <f>IFERROR(VLOOKUP(H8,Engine!$F$13:$G$25,2,FALSE)*G8,"Auto Calc")</f>
        <v>Auto Calc</v>
      </c>
      <c r="J8" s="44" t="str">
        <f>IFERROR(VLOOKUP(F8,Engine!$B$13:$C$24,2,FALSE)*I8,"Auto Calc")</f>
        <v>Auto Calc</v>
      </c>
      <c r="K8" s="103"/>
      <c r="L8" s="44"/>
      <c r="M8" s="103"/>
      <c r="N8" s="44" t="str">
        <f>IFERROR(VLOOKUP(M8,Engine!$F$13:$G$25,2,FALSE)*L8,"Auto Calc")</f>
        <v>Auto Calc</v>
      </c>
      <c r="O8" s="44" t="str">
        <f>IFERROR(VLOOKUP(K8,Engine!$B$13:$C$24,2,FALSE)*N8,"Auto Calc")</f>
        <v>Auto Calc</v>
      </c>
      <c r="P8" s="45">
        <f t="shared" si="0"/>
        <v>0</v>
      </c>
      <c r="Q8" s="27"/>
      <c r="R8" s="27"/>
      <c r="S8" s="27"/>
      <c r="T8" s="27"/>
      <c r="U8" s="27"/>
      <c r="V8" s="66"/>
      <c r="AF8" s="27"/>
      <c r="AG8" s="103"/>
      <c r="AH8" s="44"/>
      <c r="AI8" s="103"/>
      <c r="AJ8" s="44" t="str">
        <f>IFERROR(VLOOKUP(AI8,Engine!$F$13:$G$25,2,FALSE)*AH8,"Auto Calc")</f>
        <v>Auto Calc</v>
      </c>
      <c r="AK8" s="44" t="str">
        <f>IFERROR(VLOOKUP(AG8,Engine!$B$13:$C$24,2,FALSE)*AJ8,"Auto Calc")</f>
        <v>Auto Calc</v>
      </c>
      <c r="AL8" s="103"/>
      <c r="AM8" s="44"/>
      <c r="AN8" s="103"/>
      <c r="AO8" s="44" t="str">
        <f>IFERROR(VLOOKUP(AN8,Engine!$F$13:$G$25,2,FALSE)*AM8,"Auto Calc")</f>
        <v>Auto Calc</v>
      </c>
      <c r="AP8" s="44" t="str">
        <f>IFERROR(VLOOKUP(AL8,Engine!$B$13:$C$24,2,FALSE)*AO8,"Auto Calc")</f>
        <v>Auto Calc</v>
      </c>
      <c r="AQ8" s="45">
        <f t="shared" si="1"/>
        <v>0</v>
      </c>
      <c r="AR8" s="44">
        <f t="shared" si="2"/>
        <v>0</v>
      </c>
      <c r="AS8" s="24"/>
      <c r="AT8" s="27"/>
      <c r="AU8" s="27"/>
      <c r="AV8" s="27"/>
      <c r="AW8" s="27"/>
      <c r="AY8" s="109"/>
    </row>
    <row r="9" spans="1:51" ht="14.5" x14ac:dyDescent="0.35">
      <c r="A9" s="24">
        <v>7</v>
      </c>
      <c r="B9" s="27"/>
      <c r="C9" s="27"/>
      <c r="D9" s="102"/>
      <c r="E9" s="27"/>
      <c r="F9" s="104"/>
      <c r="G9" s="44"/>
      <c r="H9" s="103"/>
      <c r="I9" s="44" t="str">
        <f>IFERROR(VLOOKUP(H9,Engine!$F$13:$G$25,2,FALSE)*G9,"Auto Calc")</f>
        <v>Auto Calc</v>
      </c>
      <c r="J9" s="44" t="str">
        <f>IFERROR(VLOOKUP(F9,Engine!$B$13:$C$24,2,FALSE)*I9,"Auto Calc")</f>
        <v>Auto Calc</v>
      </c>
      <c r="K9" s="103"/>
      <c r="L9" s="44"/>
      <c r="M9" s="103"/>
      <c r="N9" s="44" t="str">
        <f>IFERROR(VLOOKUP(M9,Engine!$F$13:$G$25,2,FALSE)*L9,"Auto Calc")</f>
        <v>Auto Calc</v>
      </c>
      <c r="O9" s="44" t="str">
        <f>IFERROR(VLOOKUP(K9,Engine!$B$13:$C$24,2,FALSE)*N9,"Auto Calc")</f>
        <v>Auto Calc</v>
      </c>
      <c r="P9" s="45">
        <f t="shared" si="0"/>
        <v>0</v>
      </c>
      <c r="Q9" s="27"/>
      <c r="R9" s="27"/>
      <c r="S9" s="27"/>
      <c r="T9" s="27"/>
      <c r="U9" s="27"/>
      <c r="V9" s="66"/>
      <c r="AF9" s="27"/>
      <c r="AG9" s="103"/>
      <c r="AH9" s="44"/>
      <c r="AI9" s="103"/>
      <c r="AJ9" s="44" t="str">
        <f>IFERROR(VLOOKUP(AI9,Engine!$F$13:$G$25,2,FALSE)*AH9,"Auto Calc")</f>
        <v>Auto Calc</v>
      </c>
      <c r="AK9" s="44" t="str">
        <f>IFERROR(VLOOKUP(AG9,Engine!$B$13:$C$24,2,FALSE)*AJ9,"Auto Calc")</f>
        <v>Auto Calc</v>
      </c>
      <c r="AL9" s="103"/>
      <c r="AM9" s="44"/>
      <c r="AN9" s="103"/>
      <c r="AO9" s="44" t="str">
        <f>IFERROR(VLOOKUP(AN9,Engine!$F$13:$G$25,2,FALSE)*AM9,"Auto Calc")</f>
        <v>Auto Calc</v>
      </c>
      <c r="AP9" s="44" t="str">
        <f>IFERROR(VLOOKUP(AL9,Engine!$B$13:$C$24,2,FALSE)*AO9,"Auto Calc")</f>
        <v>Auto Calc</v>
      </c>
      <c r="AQ9" s="45">
        <f t="shared" si="1"/>
        <v>0</v>
      </c>
      <c r="AR9" s="44">
        <f t="shared" si="2"/>
        <v>0</v>
      </c>
      <c r="AS9" s="24"/>
      <c r="AT9" s="27"/>
      <c r="AU9" s="27"/>
      <c r="AV9" s="27"/>
      <c r="AW9" s="27"/>
      <c r="AY9" s="109"/>
    </row>
    <row r="10" spans="1:51" ht="14.5" x14ac:dyDescent="0.35">
      <c r="A10" s="24">
        <v>8</v>
      </c>
      <c r="B10" s="27"/>
      <c r="C10" s="27"/>
      <c r="D10" s="102"/>
      <c r="E10" s="27"/>
      <c r="F10" s="104"/>
      <c r="G10" s="44"/>
      <c r="H10" s="103"/>
      <c r="I10" s="44" t="str">
        <f>IFERROR(VLOOKUP(H10,Engine!$F$13:$G$25,2,FALSE)*G10,"Auto Calc")</f>
        <v>Auto Calc</v>
      </c>
      <c r="J10" s="44" t="str">
        <f>IFERROR(VLOOKUP(F10,Engine!$B$13:$C$24,2,FALSE)*I10,"Auto Calc")</f>
        <v>Auto Calc</v>
      </c>
      <c r="K10" s="103"/>
      <c r="L10" s="44"/>
      <c r="M10" s="103"/>
      <c r="N10" s="44" t="str">
        <f>IFERROR(VLOOKUP(M10,Engine!$F$13:$G$25,2,FALSE)*L10,"Auto Calc")</f>
        <v>Auto Calc</v>
      </c>
      <c r="O10" s="44" t="str">
        <f>IFERROR(VLOOKUP(K10,Engine!$B$13:$C$24,2,FALSE)*N10,"Auto Calc")</f>
        <v>Auto Calc</v>
      </c>
      <c r="P10" s="45">
        <f t="shared" si="0"/>
        <v>0</v>
      </c>
      <c r="Q10" s="27"/>
      <c r="R10" s="27"/>
      <c r="S10" s="27"/>
      <c r="T10" s="27"/>
      <c r="U10" s="27"/>
      <c r="V10" s="66"/>
      <c r="AF10" s="27"/>
      <c r="AG10" s="103"/>
      <c r="AH10" s="44"/>
      <c r="AI10" s="103"/>
      <c r="AJ10" s="44" t="str">
        <f>IFERROR(VLOOKUP(AI10,Engine!$F$13:$G$25,2,FALSE)*AH10,"Auto Calc")</f>
        <v>Auto Calc</v>
      </c>
      <c r="AK10" s="44" t="str">
        <f>IFERROR(VLOOKUP(AG10,Engine!$B$13:$C$24,2,FALSE)*AJ10,"Auto Calc")</f>
        <v>Auto Calc</v>
      </c>
      <c r="AL10" s="103"/>
      <c r="AM10" s="44"/>
      <c r="AN10" s="103"/>
      <c r="AO10" s="44" t="str">
        <f>IFERROR(VLOOKUP(AN10,Engine!$F$13:$G$25,2,FALSE)*AM10,"Auto Calc")</f>
        <v>Auto Calc</v>
      </c>
      <c r="AP10" s="44" t="str">
        <f>IFERROR(VLOOKUP(AL10,Engine!$B$13:$C$24,2,FALSE)*AO10,"Auto Calc")</f>
        <v>Auto Calc</v>
      </c>
      <c r="AQ10" s="45">
        <f t="shared" si="1"/>
        <v>0</v>
      </c>
      <c r="AR10" s="44">
        <f t="shared" si="2"/>
        <v>0</v>
      </c>
      <c r="AS10" s="24"/>
      <c r="AT10" s="27"/>
      <c r="AU10" s="27"/>
      <c r="AV10" s="27"/>
      <c r="AW10" s="27"/>
      <c r="AY10" s="109"/>
    </row>
    <row r="11" spans="1:51" ht="14.5" x14ac:dyDescent="0.35">
      <c r="A11" s="24">
        <v>9</v>
      </c>
      <c r="B11" s="27"/>
      <c r="C11" s="27"/>
      <c r="D11" s="102"/>
      <c r="E11" s="27"/>
      <c r="F11" s="104"/>
      <c r="G11" s="44"/>
      <c r="H11" s="103"/>
      <c r="I11" s="44" t="str">
        <f>IFERROR(VLOOKUP(H11,Engine!$F$13:$G$25,2,FALSE)*G11,"Auto Calc")</f>
        <v>Auto Calc</v>
      </c>
      <c r="J11" s="44" t="str">
        <f>IFERROR(VLOOKUP(F11,Engine!$B$13:$C$24,2,FALSE)*I11,"Auto Calc")</f>
        <v>Auto Calc</v>
      </c>
      <c r="K11" s="103"/>
      <c r="L11" s="44"/>
      <c r="M11" s="103"/>
      <c r="N11" s="44" t="str">
        <f>IFERROR(VLOOKUP(M11,Engine!$F$13:$G$25,2,FALSE)*L11,"Auto Calc")</f>
        <v>Auto Calc</v>
      </c>
      <c r="O11" s="44" t="str">
        <f>IFERROR(VLOOKUP(K11,Engine!$B$13:$C$24,2,FALSE)*N11,"Auto Calc")</f>
        <v>Auto Calc</v>
      </c>
      <c r="P11" s="45">
        <f t="shared" si="0"/>
        <v>0</v>
      </c>
      <c r="Q11" s="27"/>
      <c r="R11" s="27"/>
      <c r="S11" s="27"/>
      <c r="T11" s="27"/>
      <c r="U11" s="27"/>
      <c r="V11" s="66"/>
      <c r="AF11" s="27"/>
      <c r="AG11" s="103"/>
      <c r="AH11" s="44"/>
      <c r="AI11" s="103"/>
      <c r="AJ11" s="44" t="str">
        <f>IFERROR(VLOOKUP(AI11,Engine!$F$13:$G$25,2,FALSE)*AH11,"Auto Calc")</f>
        <v>Auto Calc</v>
      </c>
      <c r="AK11" s="44" t="str">
        <f>IFERROR(VLOOKUP(AG11,Engine!$B$13:$C$24,2,FALSE)*AJ11,"Auto Calc")</f>
        <v>Auto Calc</v>
      </c>
      <c r="AL11" s="103"/>
      <c r="AM11" s="44"/>
      <c r="AN11" s="103"/>
      <c r="AO11" s="44" t="str">
        <f>IFERROR(VLOOKUP(AN11,Engine!$F$13:$G$25,2,FALSE)*AM11,"Auto Calc")</f>
        <v>Auto Calc</v>
      </c>
      <c r="AP11" s="44" t="str">
        <f>IFERROR(VLOOKUP(AL11,Engine!$B$13:$C$24,2,FALSE)*AO11,"Auto Calc")</f>
        <v>Auto Calc</v>
      </c>
      <c r="AQ11" s="45">
        <f t="shared" si="1"/>
        <v>0</v>
      </c>
      <c r="AR11" s="44">
        <f t="shared" si="2"/>
        <v>0</v>
      </c>
      <c r="AS11" s="24"/>
      <c r="AT11" s="27"/>
      <c r="AU11" s="27"/>
      <c r="AV11" s="27"/>
      <c r="AW11" s="27"/>
      <c r="AY11" s="109"/>
    </row>
    <row r="12" spans="1:51" ht="14.5" x14ac:dyDescent="0.35">
      <c r="A12" s="24">
        <v>10</v>
      </c>
      <c r="B12" s="27"/>
      <c r="C12" s="27"/>
      <c r="D12" s="102"/>
      <c r="E12" s="27"/>
      <c r="F12" s="104"/>
      <c r="G12" s="44"/>
      <c r="H12" s="103"/>
      <c r="I12" s="44" t="str">
        <f>IFERROR(VLOOKUP(H12,Engine!$F$13:$G$25,2,FALSE)*G12,"Auto Calc")</f>
        <v>Auto Calc</v>
      </c>
      <c r="J12" s="44" t="str">
        <f>IFERROR(VLOOKUP(F12,Engine!$B$13:$C$24,2,FALSE)*I12,"Auto Calc")</f>
        <v>Auto Calc</v>
      </c>
      <c r="K12" s="103"/>
      <c r="L12" s="44"/>
      <c r="M12" s="103"/>
      <c r="N12" s="44" t="str">
        <f>IFERROR(VLOOKUP(M12,Engine!$F$13:$G$25,2,FALSE)*L12,"Auto Calc")</f>
        <v>Auto Calc</v>
      </c>
      <c r="O12" s="44" t="str">
        <f>IFERROR(VLOOKUP(K12,Engine!$B$13:$C$24,2,FALSE)*N12,"Auto Calc")</f>
        <v>Auto Calc</v>
      </c>
      <c r="P12" s="45">
        <f t="shared" si="0"/>
        <v>0</v>
      </c>
      <c r="Q12" s="27"/>
      <c r="R12" s="27"/>
      <c r="S12" s="27"/>
      <c r="T12" s="27"/>
      <c r="U12" s="27"/>
      <c r="V12" s="66"/>
      <c r="AF12" s="27"/>
      <c r="AG12" s="103"/>
      <c r="AH12" s="44"/>
      <c r="AI12" s="103"/>
      <c r="AJ12" s="44" t="str">
        <f>IFERROR(VLOOKUP(AI12,Engine!$F$13:$G$25,2,FALSE)*AH12,"Auto Calc")</f>
        <v>Auto Calc</v>
      </c>
      <c r="AK12" s="44" t="str">
        <f>IFERROR(VLOOKUP(AG12,Engine!$B$13:$C$24,2,FALSE)*AJ12,"Auto Calc")</f>
        <v>Auto Calc</v>
      </c>
      <c r="AL12" s="103"/>
      <c r="AM12" s="44"/>
      <c r="AN12" s="103"/>
      <c r="AO12" s="44" t="str">
        <f>IFERROR(VLOOKUP(AN12,Engine!$F$13:$G$25,2,FALSE)*AM12,"Auto Calc")</f>
        <v>Auto Calc</v>
      </c>
      <c r="AP12" s="44" t="str">
        <f>IFERROR(VLOOKUP(AL12,Engine!$B$13:$C$24,2,FALSE)*AO12,"Auto Calc")</f>
        <v>Auto Calc</v>
      </c>
      <c r="AQ12" s="45">
        <f t="shared" si="1"/>
        <v>0</v>
      </c>
      <c r="AR12" s="44">
        <f t="shared" si="2"/>
        <v>0</v>
      </c>
      <c r="AS12" s="24"/>
      <c r="AT12" s="27"/>
      <c r="AU12" s="27"/>
      <c r="AV12" s="27"/>
      <c r="AW12" s="27"/>
      <c r="AY12" s="109"/>
    </row>
    <row r="13" spans="1:51" ht="14.5" x14ac:dyDescent="0.35">
      <c r="A13" s="24"/>
      <c r="B13" s="27"/>
      <c r="C13" s="27"/>
      <c r="D13" s="102"/>
      <c r="E13" s="27"/>
      <c r="F13" s="104"/>
      <c r="G13" s="44"/>
      <c r="H13" s="103"/>
      <c r="I13" s="44" t="str">
        <f>IFERROR(VLOOKUP(H13,Engine!$F$13:$G$25,2,FALSE)*G13,"Auto Calc")</f>
        <v>Auto Calc</v>
      </c>
      <c r="J13" s="44" t="str">
        <f>IFERROR(VLOOKUP(F13,Engine!$B$13:$C$24,2,FALSE)*I13,"Auto Calc")</f>
        <v>Auto Calc</v>
      </c>
      <c r="K13" s="103"/>
      <c r="L13" s="44"/>
      <c r="M13" s="103"/>
      <c r="N13" s="44" t="str">
        <f>IFERROR(VLOOKUP(M13,Engine!$F$13:$G$25,2,FALSE)*L13,"Auto Calc")</f>
        <v>Auto Calc</v>
      </c>
      <c r="O13" s="44" t="str">
        <f>IFERROR(VLOOKUP(K13,Engine!$B$13:$C$24,2,FALSE)*N13,"Auto Calc")</f>
        <v>Auto Calc</v>
      </c>
      <c r="P13" s="45">
        <f t="shared" si="0"/>
        <v>0</v>
      </c>
      <c r="Q13" s="27"/>
      <c r="R13" s="27"/>
      <c r="S13" s="27"/>
      <c r="T13" s="27"/>
      <c r="U13" s="27"/>
      <c r="V13" s="66"/>
      <c r="AF13" s="27"/>
      <c r="AG13" s="103"/>
      <c r="AH13" s="44"/>
      <c r="AI13" s="103"/>
      <c r="AJ13" s="44" t="str">
        <f>IFERROR(VLOOKUP(AI13,Engine!$F$13:$G$25,2,FALSE)*AH13,"Auto Calc")</f>
        <v>Auto Calc</v>
      </c>
      <c r="AK13" s="44" t="str">
        <f>IFERROR(VLOOKUP(AG13,Engine!$B$13:$C$24,2,FALSE)*AJ13,"Auto Calc")</f>
        <v>Auto Calc</v>
      </c>
      <c r="AL13" s="103"/>
      <c r="AM13" s="44"/>
      <c r="AN13" s="103"/>
      <c r="AO13" s="44" t="str">
        <f>IFERROR(VLOOKUP(AN13,Engine!$F$13:$G$25,2,FALSE)*AM13,"Auto Calc")</f>
        <v>Auto Calc</v>
      </c>
      <c r="AP13" s="44" t="str">
        <f>IFERROR(VLOOKUP(AL13,Engine!$B$13:$C$24,2,FALSE)*AO13,"Auto Calc")</f>
        <v>Auto Calc</v>
      </c>
      <c r="AQ13" s="45">
        <f t="shared" si="1"/>
        <v>0</v>
      </c>
      <c r="AR13" s="44">
        <f t="shared" si="2"/>
        <v>0</v>
      </c>
      <c r="AS13" s="24"/>
      <c r="AT13" s="27"/>
      <c r="AU13" s="27"/>
      <c r="AV13" s="27"/>
      <c r="AW13" s="27"/>
      <c r="AY13" s="109"/>
    </row>
    <row r="14" spans="1:51" ht="14.5" x14ac:dyDescent="0.35">
      <c r="A14" s="24"/>
      <c r="B14" s="27"/>
      <c r="C14" s="27"/>
      <c r="D14" s="102"/>
      <c r="E14" s="27"/>
      <c r="F14" s="104"/>
      <c r="G14" s="44"/>
      <c r="H14" s="103"/>
      <c r="I14" s="44" t="str">
        <f>IFERROR(VLOOKUP(H14,Engine!$F$13:$G$25,2,FALSE)*G14,"Auto Calc")</f>
        <v>Auto Calc</v>
      </c>
      <c r="J14" s="44" t="str">
        <f>IFERROR(VLOOKUP(F14,Engine!$B$13:$C$24,2,FALSE)*I14,"Auto Calc")</f>
        <v>Auto Calc</v>
      </c>
      <c r="K14" s="103"/>
      <c r="L14" s="44"/>
      <c r="M14" s="103"/>
      <c r="N14" s="44" t="str">
        <f>IFERROR(VLOOKUP(M14,Engine!$F$13:$G$25,2,FALSE)*L14,"Auto Calc")</f>
        <v>Auto Calc</v>
      </c>
      <c r="O14" s="44" t="str">
        <f>IFERROR(VLOOKUP(K14,Engine!$B$13:$C$24,2,FALSE)*N14,"Auto Calc")</f>
        <v>Auto Calc</v>
      </c>
      <c r="P14" s="45">
        <f t="shared" si="0"/>
        <v>0</v>
      </c>
      <c r="Q14" s="27"/>
      <c r="R14" s="27"/>
      <c r="S14" s="27"/>
      <c r="T14" s="27"/>
      <c r="U14" s="27"/>
      <c r="V14" s="66"/>
      <c r="AF14" s="27"/>
      <c r="AG14" s="103"/>
      <c r="AH14" s="44"/>
      <c r="AI14" s="103"/>
      <c r="AJ14" s="44" t="str">
        <f>IFERROR(VLOOKUP(AI14,Engine!$F$13:$G$25,2,FALSE)*AH14,"Auto Calc")</f>
        <v>Auto Calc</v>
      </c>
      <c r="AK14" s="44" t="str">
        <f>IFERROR(VLOOKUP(AG14,Engine!$B$13:$C$24,2,FALSE)*AJ14,"Auto Calc")</f>
        <v>Auto Calc</v>
      </c>
      <c r="AL14" s="103"/>
      <c r="AM14" s="44"/>
      <c r="AN14" s="103"/>
      <c r="AO14" s="44" t="str">
        <f>IFERROR(VLOOKUP(AN14,Engine!$F$13:$G$25,2,FALSE)*AM14,"Auto Calc")</f>
        <v>Auto Calc</v>
      </c>
      <c r="AP14" s="44" t="str">
        <f>IFERROR(VLOOKUP(AL14,Engine!$B$13:$C$24,2,FALSE)*AO14,"Auto Calc")</f>
        <v>Auto Calc</v>
      </c>
      <c r="AQ14" s="45">
        <f t="shared" si="1"/>
        <v>0</v>
      </c>
      <c r="AR14" s="44">
        <f t="shared" si="2"/>
        <v>0</v>
      </c>
      <c r="AS14" s="24"/>
      <c r="AT14" s="27"/>
      <c r="AU14" s="27"/>
      <c r="AV14" s="27"/>
      <c r="AW14" s="27"/>
      <c r="AY14" s="101"/>
    </row>
    <row r="15" spans="1:51" ht="14.5" x14ac:dyDescent="0.35">
      <c r="A15" s="24"/>
      <c r="B15" s="27"/>
      <c r="C15" s="27"/>
      <c r="D15" s="102"/>
      <c r="E15" s="27"/>
      <c r="F15" s="104"/>
      <c r="G15" s="44"/>
      <c r="H15" s="103"/>
      <c r="I15" s="44" t="str">
        <f>IFERROR(VLOOKUP(H15,Engine!$F$13:$G$25,2,FALSE)*G15,"Auto Calc")</f>
        <v>Auto Calc</v>
      </c>
      <c r="J15" s="44" t="str">
        <f>IFERROR(VLOOKUP(F15,Engine!$B$13:$C$24,2,FALSE)*I15,"Auto Calc")</f>
        <v>Auto Calc</v>
      </c>
      <c r="K15" s="103"/>
      <c r="L15" s="44"/>
      <c r="M15" s="103"/>
      <c r="N15" s="44" t="str">
        <f>IFERROR(VLOOKUP(M15,Engine!$F$13:$G$25,2,FALSE)*L15,"Auto Calc")</f>
        <v>Auto Calc</v>
      </c>
      <c r="O15" s="44" t="str">
        <f>IFERROR(VLOOKUP(K15,Engine!$B$13:$C$24,2,FALSE)*N15,"Auto Calc")</f>
        <v>Auto Calc</v>
      </c>
      <c r="P15" s="45">
        <f t="shared" si="0"/>
        <v>0</v>
      </c>
      <c r="Q15" s="27"/>
      <c r="R15" s="27"/>
      <c r="S15" s="27"/>
      <c r="T15" s="27"/>
      <c r="U15" s="27"/>
      <c r="V15" s="66"/>
      <c r="AF15" s="27"/>
      <c r="AG15" s="103"/>
      <c r="AH15" s="44"/>
      <c r="AI15" s="103"/>
      <c r="AJ15" s="44" t="str">
        <f>IFERROR(VLOOKUP(AI15,Engine!$F$13:$G$25,2,FALSE)*AH15,"Auto Calc")</f>
        <v>Auto Calc</v>
      </c>
      <c r="AK15" s="44" t="str">
        <f>IFERROR(VLOOKUP(AG15,Engine!$B$13:$C$24,2,FALSE)*AJ15,"Auto Calc")</f>
        <v>Auto Calc</v>
      </c>
      <c r="AL15" s="103"/>
      <c r="AM15" s="44"/>
      <c r="AN15" s="103"/>
      <c r="AO15" s="44" t="str">
        <f>IFERROR(VLOOKUP(AN15,Engine!$F$13:$G$25,2,FALSE)*AM15,"Auto Calc")</f>
        <v>Auto Calc</v>
      </c>
      <c r="AP15" s="44" t="str">
        <f>IFERROR(VLOOKUP(AL15,Engine!$B$13:$C$24,2,FALSE)*AO15,"Auto Calc")</f>
        <v>Auto Calc</v>
      </c>
      <c r="AQ15" s="45">
        <f t="shared" si="1"/>
        <v>0</v>
      </c>
      <c r="AR15" s="44">
        <f t="shared" si="2"/>
        <v>0</v>
      </c>
      <c r="AS15" s="24"/>
      <c r="AT15" s="27"/>
      <c r="AU15" s="27"/>
      <c r="AV15" s="27"/>
      <c r="AW15" s="27"/>
      <c r="AY15" s="101"/>
    </row>
    <row r="16" spans="1:51" ht="14.5" x14ac:dyDescent="0.35">
      <c r="A16" s="24"/>
      <c r="B16" s="27"/>
      <c r="C16" s="27"/>
      <c r="D16" s="102"/>
      <c r="E16" s="27"/>
      <c r="F16" s="104"/>
      <c r="G16" s="44"/>
      <c r="H16" s="103"/>
      <c r="I16" s="44" t="str">
        <f>IFERROR(VLOOKUP(H16,Engine!$F$13:$G$25,2,FALSE)*G16,"Auto Calc")</f>
        <v>Auto Calc</v>
      </c>
      <c r="J16" s="44" t="str">
        <f>IFERROR(VLOOKUP(F16,Engine!$B$13:$C$24,2,FALSE)*I16,"Auto Calc")</f>
        <v>Auto Calc</v>
      </c>
      <c r="K16" s="103"/>
      <c r="L16" s="44"/>
      <c r="M16" s="103"/>
      <c r="N16" s="44" t="str">
        <f>IFERROR(VLOOKUP(M16,Engine!$F$13:$G$25,2,FALSE)*L16,"Auto Calc")</f>
        <v>Auto Calc</v>
      </c>
      <c r="O16" s="44" t="str">
        <f>IFERROR(VLOOKUP(K16,Engine!$B$13:$C$24,2,FALSE)*N16,"Auto Calc")</f>
        <v>Auto Calc</v>
      </c>
      <c r="P16" s="45">
        <f t="shared" si="0"/>
        <v>0</v>
      </c>
      <c r="Q16" s="27"/>
      <c r="R16" s="27"/>
      <c r="S16" s="27"/>
      <c r="T16" s="27"/>
      <c r="U16" s="27"/>
      <c r="V16" s="66"/>
      <c r="AF16" s="27"/>
      <c r="AG16" s="103"/>
      <c r="AH16" s="44"/>
      <c r="AI16" s="103"/>
      <c r="AJ16" s="44" t="str">
        <f>IFERROR(VLOOKUP(AI16,Engine!$F$13:$G$25,2,FALSE)*AH16,"Auto Calc")</f>
        <v>Auto Calc</v>
      </c>
      <c r="AK16" s="44" t="str">
        <f>IFERROR(VLOOKUP(AG16,Engine!$B$13:$C$24,2,FALSE)*AJ16,"Auto Calc")</f>
        <v>Auto Calc</v>
      </c>
      <c r="AL16" s="103"/>
      <c r="AM16" s="44"/>
      <c r="AN16" s="103"/>
      <c r="AO16" s="44" t="str">
        <f>IFERROR(VLOOKUP(AN16,Engine!$F$13:$G$25,2,FALSE)*AM16,"Auto Calc")</f>
        <v>Auto Calc</v>
      </c>
      <c r="AP16" s="44" t="str">
        <f>IFERROR(VLOOKUP(AL16,Engine!$B$13:$C$24,2,FALSE)*AO16,"Auto Calc")</f>
        <v>Auto Calc</v>
      </c>
      <c r="AQ16" s="45">
        <f t="shared" si="1"/>
        <v>0</v>
      </c>
      <c r="AR16" s="44">
        <f t="shared" si="2"/>
        <v>0</v>
      </c>
      <c r="AS16" s="24"/>
      <c r="AT16" s="27"/>
      <c r="AU16" s="27"/>
      <c r="AV16" s="27"/>
      <c r="AW16" s="27"/>
      <c r="AY16" s="101"/>
    </row>
    <row r="17" spans="1:51" ht="14.5" x14ac:dyDescent="0.35">
      <c r="A17" s="24"/>
      <c r="B17" s="27"/>
      <c r="C17" s="27"/>
      <c r="D17" s="102"/>
      <c r="E17" s="27"/>
      <c r="F17" s="104"/>
      <c r="G17" s="44"/>
      <c r="H17" s="103"/>
      <c r="I17" s="44" t="str">
        <f>IFERROR(VLOOKUP(H17,Engine!$F$13:$G$25,2,FALSE)*G17,"Auto Calc")</f>
        <v>Auto Calc</v>
      </c>
      <c r="J17" s="44" t="str">
        <f>IFERROR(VLOOKUP(F17,Engine!$B$13:$C$24,2,FALSE)*I17,"Auto Calc")</f>
        <v>Auto Calc</v>
      </c>
      <c r="K17" s="103"/>
      <c r="L17" s="44"/>
      <c r="M17" s="103"/>
      <c r="N17" s="44" t="str">
        <f>IFERROR(VLOOKUP(M17,Engine!$F$13:$G$25,2,FALSE)*L17,"Auto Calc")</f>
        <v>Auto Calc</v>
      </c>
      <c r="O17" s="44" t="str">
        <f>IFERROR(VLOOKUP(K17,Engine!$B$13:$C$24,2,FALSE)*N17,"Auto Calc")</f>
        <v>Auto Calc</v>
      </c>
      <c r="P17" s="45">
        <f t="shared" si="0"/>
        <v>0</v>
      </c>
      <c r="Q17" s="27"/>
      <c r="R17" s="27"/>
      <c r="S17" s="27"/>
      <c r="T17" s="27"/>
      <c r="U17" s="27"/>
      <c r="V17" s="66"/>
      <c r="AF17" s="27"/>
      <c r="AG17" s="103"/>
      <c r="AH17" s="44"/>
      <c r="AI17" s="103"/>
      <c r="AJ17" s="44" t="str">
        <f>IFERROR(VLOOKUP(AI17,Engine!$F$13:$G$25,2,FALSE)*AH17,"Auto Calc")</f>
        <v>Auto Calc</v>
      </c>
      <c r="AK17" s="44" t="str">
        <f>IFERROR(VLOOKUP(AG17,Engine!$B$13:$C$24,2,FALSE)*AJ17,"Auto Calc")</f>
        <v>Auto Calc</v>
      </c>
      <c r="AL17" s="103"/>
      <c r="AM17" s="44"/>
      <c r="AN17" s="103"/>
      <c r="AO17" s="44" t="str">
        <f>IFERROR(VLOOKUP(AN17,Engine!$F$13:$G$25,2,FALSE)*AM17,"Auto Calc")</f>
        <v>Auto Calc</v>
      </c>
      <c r="AP17" s="44" t="str">
        <f>IFERROR(VLOOKUP(AL17,Engine!$B$13:$C$24,2,FALSE)*AO17,"Auto Calc")</f>
        <v>Auto Calc</v>
      </c>
      <c r="AQ17" s="45">
        <f t="shared" si="1"/>
        <v>0</v>
      </c>
      <c r="AR17" s="44">
        <f t="shared" si="2"/>
        <v>0</v>
      </c>
      <c r="AS17" s="24"/>
      <c r="AT17" s="27"/>
      <c r="AU17" s="27"/>
      <c r="AV17" s="27"/>
      <c r="AW17" s="27"/>
      <c r="AY17" s="101"/>
    </row>
    <row r="18" spans="1:51" ht="14.5" x14ac:dyDescent="0.35">
      <c r="A18" s="24"/>
      <c r="B18" s="27"/>
      <c r="C18" s="27"/>
      <c r="D18" s="102"/>
      <c r="E18" s="27"/>
      <c r="F18" s="104"/>
      <c r="G18" s="44"/>
      <c r="H18" s="103"/>
      <c r="I18" s="44" t="str">
        <f>IFERROR(VLOOKUP(H18,Engine!$F$13:$G$25,2,FALSE)*G18,"Auto Calc")</f>
        <v>Auto Calc</v>
      </c>
      <c r="J18" s="44" t="str">
        <f>IFERROR(VLOOKUP(F18,Engine!$B$13:$C$24,2,FALSE)*I18,"Auto Calc")</f>
        <v>Auto Calc</v>
      </c>
      <c r="K18" s="103"/>
      <c r="L18" s="44"/>
      <c r="M18" s="103"/>
      <c r="N18" s="44" t="str">
        <f>IFERROR(VLOOKUP(M18,Engine!$F$13:$G$25,2,FALSE)*L18,"Auto Calc")</f>
        <v>Auto Calc</v>
      </c>
      <c r="O18" s="44" t="str">
        <f>IFERROR(VLOOKUP(K18,Engine!$B$13:$C$24,2,FALSE)*N18,"Auto Calc")</f>
        <v>Auto Calc</v>
      </c>
      <c r="P18" s="45">
        <f t="shared" si="0"/>
        <v>0</v>
      </c>
      <c r="Q18" s="27"/>
      <c r="R18" s="27"/>
      <c r="S18" s="27"/>
      <c r="T18" s="27"/>
      <c r="U18" s="27"/>
      <c r="V18" s="66"/>
      <c r="AF18" s="27"/>
      <c r="AG18" s="103"/>
      <c r="AH18" s="44"/>
      <c r="AI18" s="103"/>
      <c r="AJ18" s="44" t="str">
        <f>IFERROR(VLOOKUP(AI18,Engine!$F$13:$G$25,2,FALSE)*AH18,"Auto Calc")</f>
        <v>Auto Calc</v>
      </c>
      <c r="AK18" s="44" t="str">
        <f>IFERROR(VLOOKUP(AG18,Engine!$B$13:$C$24,2,FALSE)*AJ18,"Auto Calc")</f>
        <v>Auto Calc</v>
      </c>
      <c r="AL18" s="103"/>
      <c r="AM18" s="44"/>
      <c r="AN18" s="103"/>
      <c r="AO18" s="44" t="str">
        <f>IFERROR(VLOOKUP(AN18,Engine!$F$13:$G$25,2,FALSE)*AM18,"Auto Calc")</f>
        <v>Auto Calc</v>
      </c>
      <c r="AP18" s="44" t="str">
        <f>IFERROR(VLOOKUP(AL18,Engine!$B$13:$C$24,2,FALSE)*AO18,"Auto Calc")</f>
        <v>Auto Calc</v>
      </c>
      <c r="AQ18" s="45">
        <f t="shared" si="1"/>
        <v>0</v>
      </c>
      <c r="AR18" s="44">
        <f t="shared" si="2"/>
        <v>0</v>
      </c>
      <c r="AS18" s="24"/>
      <c r="AT18" s="27"/>
      <c r="AU18" s="27"/>
      <c r="AV18" s="27"/>
      <c r="AW18" s="27"/>
      <c r="AY18" s="101"/>
    </row>
    <row r="19" spans="1:51" ht="14.5" x14ac:dyDescent="0.35">
      <c r="A19" s="24"/>
      <c r="B19" s="27"/>
      <c r="C19" s="27"/>
      <c r="D19" s="102"/>
      <c r="E19" s="27"/>
      <c r="F19" s="104"/>
      <c r="G19" s="44"/>
      <c r="H19" s="103"/>
      <c r="I19" s="44" t="str">
        <f>IFERROR(VLOOKUP(H19,Engine!$F$13:$G$25,2,FALSE)*G19,"Auto Calc")</f>
        <v>Auto Calc</v>
      </c>
      <c r="J19" s="44" t="str">
        <f>IFERROR(VLOOKUP(F19,Engine!$B$13:$C$24,2,FALSE)*I19,"Auto Calc")</f>
        <v>Auto Calc</v>
      </c>
      <c r="K19" s="103"/>
      <c r="L19" s="44"/>
      <c r="M19" s="103"/>
      <c r="N19" s="44" t="str">
        <f>IFERROR(VLOOKUP(M19,Engine!$F$13:$G$25,2,FALSE)*L19,"Auto Calc")</f>
        <v>Auto Calc</v>
      </c>
      <c r="O19" s="44" t="str">
        <f>IFERROR(VLOOKUP(K19,Engine!$B$13:$C$24,2,FALSE)*N19,"Auto Calc")</f>
        <v>Auto Calc</v>
      </c>
      <c r="P19" s="45">
        <f t="shared" si="0"/>
        <v>0</v>
      </c>
      <c r="Q19" s="27"/>
      <c r="R19" s="27"/>
      <c r="S19" s="27"/>
      <c r="T19" s="27"/>
      <c r="U19" s="27"/>
      <c r="V19" s="66"/>
      <c r="AF19" s="27"/>
      <c r="AG19" s="103"/>
      <c r="AH19" s="44"/>
      <c r="AI19" s="103"/>
      <c r="AJ19" s="44" t="str">
        <f>IFERROR(VLOOKUP(AI19,Engine!$F$13:$G$25,2,FALSE)*AH19,"Auto Calc")</f>
        <v>Auto Calc</v>
      </c>
      <c r="AK19" s="44" t="str">
        <f>IFERROR(VLOOKUP(AG19,Engine!$B$13:$C$24,2,FALSE)*AJ19,"Auto Calc")</f>
        <v>Auto Calc</v>
      </c>
      <c r="AL19" s="103"/>
      <c r="AM19" s="44"/>
      <c r="AN19" s="103"/>
      <c r="AO19" s="44" t="str">
        <f>IFERROR(VLOOKUP(AN19,Engine!$F$13:$G$25,2,FALSE)*AM19,"Auto Calc")</f>
        <v>Auto Calc</v>
      </c>
      <c r="AP19" s="44" t="str">
        <f>IFERROR(VLOOKUP(AL19,Engine!$B$13:$C$24,2,FALSE)*AO19,"Auto Calc")</f>
        <v>Auto Calc</v>
      </c>
      <c r="AQ19" s="45">
        <f t="shared" si="1"/>
        <v>0</v>
      </c>
      <c r="AR19" s="44">
        <f t="shared" si="2"/>
        <v>0</v>
      </c>
      <c r="AS19" s="24"/>
      <c r="AT19" s="27"/>
      <c r="AU19" s="27"/>
      <c r="AV19" s="27"/>
      <c r="AW19" s="27"/>
      <c r="AY19" s="101"/>
    </row>
    <row r="20" spans="1:51" ht="14.5" x14ac:dyDescent="0.35">
      <c r="A20" s="24"/>
      <c r="B20" s="27"/>
      <c r="C20" s="27"/>
      <c r="D20" s="102"/>
      <c r="E20" s="27"/>
      <c r="F20" s="104"/>
      <c r="G20" s="44"/>
      <c r="H20" s="103"/>
      <c r="I20" s="44" t="str">
        <f>IFERROR(VLOOKUP(H20,Engine!$F$13:$G$25,2,FALSE)*G20,"Auto Calc")</f>
        <v>Auto Calc</v>
      </c>
      <c r="J20" s="44" t="str">
        <f>IFERROR(VLOOKUP(F20,Engine!$B$13:$C$24,2,FALSE)*I20,"Auto Calc")</f>
        <v>Auto Calc</v>
      </c>
      <c r="K20" s="103"/>
      <c r="L20" s="44"/>
      <c r="M20" s="103"/>
      <c r="N20" s="44" t="str">
        <f>IFERROR(VLOOKUP(M20,Engine!$F$13:$G$25,2,FALSE)*L20,"Auto Calc")</f>
        <v>Auto Calc</v>
      </c>
      <c r="O20" s="44" t="str">
        <f>IFERROR(VLOOKUP(K20,Engine!$B$13:$C$24,2,FALSE)*N20,"Auto Calc")</f>
        <v>Auto Calc</v>
      </c>
      <c r="P20" s="45">
        <f t="shared" si="0"/>
        <v>0</v>
      </c>
      <c r="Q20" s="27"/>
      <c r="R20" s="27"/>
      <c r="S20" s="27"/>
      <c r="T20" s="27"/>
      <c r="U20" s="27"/>
      <c r="V20" s="66"/>
      <c r="AF20" s="27"/>
      <c r="AG20" s="103"/>
      <c r="AH20" s="44"/>
      <c r="AI20" s="103"/>
      <c r="AJ20" s="44" t="str">
        <f>IFERROR(VLOOKUP(AI20,Engine!$F$13:$G$25,2,FALSE)*AH20,"Auto Calc")</f>
        <v>Auto Calc</v>
      </c>
      <c r="AK20" s="44" t="str">
        <f>IFERROR(VLOOKUP(AG20,Engine!$B$13:$C$24,2,FALSE)*AJ20,"Auto Calc")</f>
        <v>Auto Calc</v>
      </c>
      <c r="AL20" s="103"/>
      <c r="AM20" s="44"/>
      <c r="AN20" s="103"/>
      <c r="AO20" s="44" t="str">
        <f>IFERROR(VLOOKUP(AN20,Engine!$F$13:$G$25,2,FALSE)*AM20,"Auto Calc")</f>
        <v>Auto Calc</v>
      </c>
      <c r="AP20" s="44" t="str">
        <f>IFERROR(VLOOKUP(AL20,Engine!$B$13:$C$24,2,FALSE)*AO20,"Auto Calc")</f>
        <v>Auto Calc</v>
      </c>
      <c r="AQ20" s="45">
        <f t="shared" si="1"/>
        <v>0</v>
      </c>
      <c r="AR20" s="44">
        <f t="shared" si="2"/>
        <v>0</v>
      </c>
      <c r="AS20" s="24"/>
      <c r="AT20" s="27"/>
      <c r="AU20" s="27"/>
      <c r="AV20" s="27"/>
      <c r="AW20" s="27"/>
      <c r="AY20" s="101"/>
    </row>
    <row r="21" spans="1:51" ht="14.5" x14ac:dyDescent="0.35">
      <c r="A21" s="24"/>
      <c r="B21" s="27"/>
      <c r="C21" s="27"/>
      <c r="D21" s="102"/>
      <c r="E21" s="27"/>
      <c r="F21" s="104"/>
      <c r="G21" s="44"/>
      <c r="H21" s="103"/>
      <c r="I21" s="44" t="str">
        <f>IFERROR(VLOOKUP(H21,Engine!$F$13:$G$25,2,FALSE)*G21,"Auto Calc")</f>
        <v>Auto Calc</v>
      </c>
      <c r="J21" s="44" t="str">
        <f>IFERROR(VLOOKUP(F21,Engine!$B$13:$C$24,2,FALSE)*I21,"Auto Calc")</f>
        <v>Auto Calc</v>
      </c>
      <c r="K21" s="103"/>
      <c r="L21" s="44"/>
      <c r="M21" s="103"/>
      <c r="N21" s="44" t="str">
        <f>IFERROR(VLOOKUP(M21,Engine!$F$13:$G$25,2,FALSE)*L21,"Auto Calc")</f>
        <v>Auto Calc</v>
      </c>
      <c r="O21" s="44" t="str">
        <f>IFERROR(VLOOKUP(K21,Engine!$B$13:$C$24,2,FALSE)*N21,"Auto Calc")</f>
        <v>Auto Calc</v>
      </c>
      <c r="P21" s="45">
        <f t="shared" si="0"/>
        <v>0</v>
      </c>
      <c r="Q21" s="27"/>
      <c r="R21" s="27"/>
      <c r="S21" s="27"/>
      <c r="T21" s="27"/>
      <c r="U21" s="27"/>
      <c r="V21" s="66"/>
      <c r="AF21" s="27"/>
      <c r="AG21" s="103"/>
      <c r="AH21" s="44"/>
      <c r="AI21" s="103"/>
      <c r="AJ21" s="44" t="str">
        <f>IFERROR(VLOOKUP(AI21,Engine!$F$13:$G$25,2,FALSE)*AH21,"Auto Calc")</f>
        <v>Auto Calc</v>
      </c>
      <c r="AK21" s="44" t="str">
        <f>IFERROR(VLOOKUP(AG21,Engine!$B$13:$C$24,2,FALSE)*AJ21,"Auto Calc")</f>
        <v>Auto Calc</v>
      </c>
      <c r="AL21" s="103"/>
      <c r="AM21" s="44"/>
      <c r="AN21" s="103"/>
      <c r="AO21" s="44" t="str">
        <f>IFERROR(VLOOKUP(AN21,Engine!$F$13:$G$25,2,FALSE)*AM21,"Auto Calc")</f>
        <v>Auto Calc</v>
      </c>
      <c r="AP21" s="44" t="str">
        <f>IFERROR(VLOOKUP(AL21,Engine!$B$13:$C$24,2,FALSE)*AO21,"Auto Calc")</f>
        <v>Auto Calc</v>
      </c>
      <c r="AQ21" s="45">
        <f t="shared" si="1"/>
        <v>0</v>
      </c>
      <c r="AR21" s="44">
        <f t="shared" si="2"/>
        <v>0</v>
      </c>
      <c r="AS21" s="24"/>
      <c r="AT21" s="27"/>
      <c r="AU21" s="27"/>
      <c r="AV21" s="27"/>
      <c r="AW21" s="27"/>
      <c r="AY21" s="101"/>
    </row>
    <row r="22" spans="1:51" ht="14.5" x14ac:dyDescent="0.35">
      <c r="A22" s="24"/>
      <c r="B22" s="27"/>
      <c r="C22" s="27"/>
      <c r="D22" s="102"/>
      <c r="E22" s="27"/>
      <c r="F22" s="104"/>
      <c r="G22" s="44"/>
      <c r="H22" s="103"/>
      <c r="I22" s="44" t="str">
        <f>IFERROR(VLOOKUP(H22,Engine!$F$13:$G$25,2,FALSE)*G22,"Auto Calc")</f>
        <v>Auto Calc</v>
      </c>
      <c r="J22" s="44" t="str">
        <f>IFERROR(VLOOKUP(F22,Engine!$B$13:$C$24,2,FALSE)*I22,"Auto Calc")</f>
        <v>Auto Calc</v>
      </c>
      <c r="K22" s="103"/>
      <c r="L22" s="44"/>
      <c r="M22" s="103"/>
      <c r="N22" s="44" t="str">
        <f>IFERROR(VLOOKUP(M22,Engine!$F$13:$G$25,2,FALSE)*L22,"Auto Calc")</f>
        <v>Auto Calc</v>
      </c>
      <c r="O22" s="44" t="str">
        <f>IFERROR(VLOOKUP(K22,Engine!$B$13:$C$24,2,FALSE)*N22,"Auto Calc")</f>
        <v>Auto Calc</v>
      </c>
      <c r="P22" s="45">
        <f t="shared" si="0"/>
        <v>0</v>
      </c>
      <c r="Q22" s="27"/>
      <c r="R22" s="27"/>
      <c r="S22" s="27"/>
      <c r="T22" s="27"/>
      <c r="U22" s="27"/>
      <c r="V22" s="66"/>
      <c r="AF22" s="27"/>
      <c r="AG22" s="103"/>
      <c r="AH22" s="44"/>
      <c r="AI22" s="103"/>
      <c r="AJ22" s="44" t="str">
        <f>IFERROR(VLOOKUP(AI22,Engine!$F$13:$G$25,2,FALSE)*AH22,"Auto Calc")</f>
        <v>Auto Calc</v>
      </c>
      <c r="AK22" s="44" t="str">
        <f>IFERROR(VLOOKUP(AG22,Engine!$B$13:$C$24,2,FALSE)*AJ22,"Auto Calc")</f>
        <v>Auto Calc</v>
      </c>
      <c r="AL22" s="103"/>
      <c r="AM22" s="44"/>
      <c r="AN22" s="103"/>
      <c r="AO22" s="44" t="str">
        <f>IFERROR(VLOOKUP(AN22,Engine!$F$13:$G$25,2,FALSE)*AM22,"Auto Calc")</f>
        <v>Auto Calc</v>
      </c>
      <c r="AP22" s="44" t="str">
        <f>IFERROR(VLOOKUP(AL22,Engine!$B$13:$C$24,2,FALSE)*AO22,"Auto Calc")</f>
        <v>Auto Calc</v>
      </c>
      <c r="AQ22" s="45">
        <f t="shared" si="1"/>
        <v>0</v>
      </c>
      <c r="AR22" s="44">
        <f t="shared" si="2"/>
        <v>0</v>
      </c>
      <c r="AS22" s="24"/>
      <c r="AT22" s="27"/>
      <c r="AU22" s="27"/>
      <c r="AV22" s="27"/>
      <c r="AW22" s="27"/>
      <c r="AY22" s="101"/>
    </row>
    <row r="23" spans="1:51" ht="14.5" x14ac:dyDescent="0.35">
      <c r="A23" s="24"/>
      <c r="B23" s="27"/>
      <c r="C23" s="27"/>
      <c r="D23" s="102"/>
      <c r="E23" s="27"/>
      <c r="F23" s="104"/>
      <c r="G23" s="44"/>
      <c r="H23" s="103"/>
      <c r="I23" s="44" t="str">
        <f>IFERROR(VLOOKUP(H23,Engine!$F$13:$G$25,2,FALSE)*G23,"Auto Calc")</f>
        <v>Auto Calc</v>
      </c>
      <c r="J23" s="44" t="str">
        <f>IFERROR(VLOOKUP(F23,Engine!$B$13:$C$24,2,FALSE)*I23,"Auto Calc")</f>
        <v>Auto Calc</v>
      </c>
      <c r="K23" s="103"/>
      <c r="L23" s="44"/>
      <c r="M23" s="103"/>
      <c r="N23" s="44" t="str">
        <f>IFERROR(VLOOKUP(M23,Engine!$F$13:$G$25,2,FALSE)*L23,"Auto Calc")</f>
        <v>Auto Calc</v>
      </c>
      <c r="O23" s="44" t="str">
        <f>IFERROR(VLOOKUP(K23,Engine!$B$13:$C$24,2,FALSE)*N23,"Auto Calc")</f>
        <v>Auto Calc</v>
      </c>
      <c r="P23" s="45">
        <f t="shared" si="0"/>
        <v>0</v>
      </c>
      <c r="Q23" s="27"/>
      <c r="R23" s="27"/>
      <c r="S23" s="27"/>
      <c r="T23" s="27"/>
      <c r="U23" s="27"/>
      <c r="V23" s="66"/>
      <c r="AF23" s="27"/>
      <c r="AG23" s="103"/>
      <c r="AH23" s="44"/>
      <c r="AI23" s="103"/>
      <c r="AJ23" s="44" t="str">
        <f>IFERROR(VLOOKUP(AI23,Engine!$F$13:$G$25,2,FALSE)*AH23,"Auto Calc")</f>
        <v>Auto Calc</v>
      </c>
      <c r="AK23" s="44" t="str">
        <f>IFERROR(VLOOKUP(AG23,Engine!$B$13:$C$24,2,FALSE)*AJ23,"Auto Calc")</f>
        <v>Auto Calc</v>
      </c>
      <c r="AL23" s="103"/>
      <c r="AM23" s="44"/>
      <c r="AN23" s="103"/>
      <c r="AO23" s="44" t="str">
        <f>IFERROR(VLOOKUP(AN23,Engine!$F$13:$G$25,2,FALSE)*AM23,"Auto Calc")</f>
        <v>Auto Calc</v>
      </c>
      <c r="AP23" s="44" t="str">
        <f>IFERROR(VLOOKUP(AL23,Engine!$B$13:$C$24,2,FALSE)*AO23,"Auto Calc")</f>
        <v>Auto Calc</v>
      </c>
      <c r="AQ23" s="45">
        <f t="shared" si="1"/>
        <v>0</v>
      </c>
      <c r="AR23" s="44">
        <f t="shared" si="2"/>
        <v>0</v>
      </c>
      <c r="AS23" s="24"/>
      <c r="AT23" s="27"/>
      <c r="AU23" s="27"/>
      <c r="AV23" s="27"/>
      <c r="AW23" s="27"/>
      <c r="AY23" s="101"/>
    </row>
    <row r="24" spans="1:51" ht="14.5" x14ac:dyDescent="0.35">
      <c r="A24" s="24"/>
      <c r="B24" s="27"/>
      <c r="C24" s="27"/>
      <c r="D24" s="102"/>
      <c r="E24" s="27"/>
      <c r="F24" s="104"/>
      <c r="G24" s="44"/>
      <c r="H24" s="103"/>
      <c r="I24" s="44" t="str">
        <f>IFERROR(VLOOKUP(H24,Engine!$F$13:$G$25,2,FALSE)*G24,"Auto Calc")</f>
        <v>Auto Calc</v>
      </c>
      <c r="J24" s="44" t="str">
        <f>IFERROR(VLOOKUP(F24,Engine!$B$13:$C$24,2,FALSE)*I24,"Auto Calc")</f>
        <v>Auto Calc</v>
      </c>
      <c r="K24" s="103"/>
      <c r="L24" s="44"/>
      <c r="M24" s="103"/>
      <c r="N24" s="44" t="str">
        <f>IFERROR(VLOOKUP(M24,Engine!$F$13:$G$25,2,FALSE)*L24,"Auto Calc")</f>
        <v>Auto Calc</v>
      </c>
      <c r="O24" s="44" t="str">
        <f>IFERROR(VLOOKUP(K24,Engine!$B$13:$C$24,2,FALSE)*N24,"Auto Calc")</f>
        <v>Auto Calc</v>
      </c>
      <c r="P24" s="45">
        <f t="shared" si="0"/>
        <v>0</v>
      </c>
      <c r="Q24" s="27"/>
      <c r="R24" s="27"/>
      <c r="S24" s="27"/>
      <c r="T24" s="27"/>
      <c r="U24" s="27"/>
      <c r="V24" s="66"/>
      <c r="AF24" s="27"/>
      <c r="AG24" s="103"/>
      <c r="AH24" s="44"/>
      <c r="AI24" s="103"/>
      <c r="AJ24" s="44" t="str">
        <f>IFERROR(VLOOKUP(AI24,Engine!$F$13:$G$25,2,FALSE)*AH24,"Auto Calc")</f>
        <v>Auto Calc</v>
      </c>
      <c r="AK24" s="44" t="str">
        <f>IFERROR(VLOOKUP(AG24,Engine!$B$13:$C$24,2,FALSE)*AJ24,"Auto Calc")</f>
        <v>Auto Calc</v>
      </c>
      <c r="AL24" s="103"/>
      <c r="AM24" s="44"/>
      <c r="AN24" s="103"/>
      <c r="AO24" s="44" t="str">
        <f>IFERROR(VLOOKUP(AN24,Engine!$F$13:$G$25,2,FALSE)*AM24,"Auto Calc")</f>
        <v>Auto Calc</v>
      </c>
      <c r="AP24" s="44" t="str">
        <f>IFERROR(VLOOKUP(AL24,Engine!$B$13:$C$24,2,FALSE)*AO24,"Auto Calc")</f>
        <v>Auto Calc</v>
      </c>
      <c r="AQ24" s="45">
        <f t="shared" si="1"/>
        <v>0</v>
      </c>
      <c r="AR24" s="44">
        <f t="shared" si="2"/>
        <v>0</v>
      </c>
      <c r="AS24" s="24"/>
      <c r="AT24" s="27"/>
      <c r="AU24" s="27"/>
      <c r="AV24" s="27"/>
      <c r="AW24" s="27"/>
      <c r="AY24" s="101"/>
    </row>
    <row r="25" spans="1:51" ht="14.5" x14ac:dyDescent="0.35">
      <c r="A25" s="24"/>
      <c r="B25" s="27"/>
      <c r="C25" s="27"/>
      <c r="D25" s="102"/>
      <c r="E25" s="27"/>
      <c r="F25" s="104"/>
      <c r="G25" s="44"/>
      <c r="H25" s="103"/>
      <c r="I25" s="44" t="str">
        <f>IFERROR(VLOOKUP(H25,Engine!$F$13:$G$25,2,FALSE)*G25,"Auto Calc")</f>
        <v>Auto Calc</v>
      </c>
      <c r="J25" s="44" t="str">
        <f>IFERROR(VLOOKUP(F25,Engine!$B$13:$C$24,2,FALSE)*I25,"Auto Calc")</f>
        <v>Auto Calc</v>
      </c>
      <c r="K25" s="103"/>
      <c r="L25" s="44"/>
      <c r="M25" s="103"/>
      <c r="N25" s="44" t="str">
        <f>IFERROR(VLOOKUP(M25,Engine!$F$13:$G$25,2,FALSE)*L25,"Auto Calc")</f>
        <v>Auto Calc</v>
      </c>
      <c r="O25" s="44" t="str">
        <f>IFERROR(VLOOKUP(K25,Engine!$B$13:$C$24,2,FALSE)*N25,"Auto Calc")</f>
        <v>Auto Calc</v>
      </c>
      <c r="P25" s="45">
        <f t="shared" si="0"/>
        <v>0</v>
      </c>
      <c r="Q25" s="27"/>
      <c r="R25" s="27"/>
      <c r="S25" s="27"/>
      <c r="T25" s="27"/>
      <c r="U25" s="27"/>
      <c r="V25" s="66"/>
      <c r="AF25" s="27"/>
      <c r="AG25" s="103"/>
      <c r="AH25" s="44"/>
      <c r="AI25" s="103"/>
      <c r="AJ25" s="44" t="str">
        <f>IFERROR(VLOOKUP(AI25,Engine!$F$13:$G$25,2,FALSE)*AH25,"Auto Calc")</f>
        <v>Auto Calc</v>
      </c>
      <c r="AK25" s="44" t="str">
        <f>IFERROR(VLOOKUP(AG25,Engine!$B$13:$C$24,2,FALSE)*AJ25,"Auto Calc")</f>
        <v>Auto Calc</v>
      </c>
      <c r="AL25" s="103"/>
      <c r="AM25" s="44"/>
      <c r="AN25" s="103"/>
      <c r="AO25" s="44" t="str">
        <f>IFERROR(VLOOKUP(AN25,Engine!$F$13:$G$25,2,FALSE)*AM25,"Auto Calc")</f>
        <v>Auto Calc</v>
      </c>
      <c r="AP25" s="44" t="str">
        <f>IFERROR(VLOOKUP(AL25,Engine!$B$13:$C$24,2,FALSE)*AO25,"Auto Calc")</f>
        <v>Auto Calc</v>
      </c>
      <c r="AQ25" s="45">
        <f t="shared" si="1"/>
        <v>0</v>
      </c>
      <c r="AR25" s="44">
        <f t="shared" si="2"/>
        <v>0</v>
      </c>
      <c r="AS25" s="24"/>
      <c r="AT25" s="27"/>
      <c r="AU25" s="27"/>
      <c r="AV25" s="27"/>
      <c r="AW25" s="27"/>
      <c r="AY25" s="101"/>
    </row>
    <row r="26" spans="1:51" ht="14.5" x14ac:dyDescent="0.35">
      <c r="A26" s="24"/>
      <c r="B26" s="27"/>
      <c r="C26" s="27"/>
      <c r="D26" s="102"/>
      <c r="E26" s="27"/>
      <c r="F26" s="104"/>
      <c r="G26" s="44"/>
      <c r="H26" s="103"/>
      <c r="I26" s="44" t="str">
        <f>IFERROR(VLOOKUP(H26,Engine!$F$13:$G$25,2,FALSE)*G26,"Auto Calc")</f>
        <v>Auto Calc</v>
      </c>
      <c r="J26" s="44" t="str">
        <f>IFERROR(VLOOKUP(F26,Engine!$B$13:$C$24,2,FALSE)*I26,"Auto Calc")</f>
        <v>Auto Calc</v>
      </c>
      <c r="K26" s="103"/>
      <c r="L26" s="44"/>
      <c r="M26" s="103"/>
      <c r="N26" s="44" t="str">
        <f>IFERROR(VLOOKUP(M26,Engine!$F$13:$G$25,2,FALSE)*L26,"Auto Calc")</f>
        <v>Auto Calc</v>
      </c>
      <c r="O26" s="44" t="str">
        <f>IFERROR(VLOOKUP(K26,Engine!$B$13:$C$24,2,FALSE)*N26,"Auto Calc")</f>
        <v>Auto Calc</v>
      </c>
      <c r="P26" s="45">
        <f t="shared" si="0"/>
        <v>0</v>
      </c>
      <c r="Q26" s="27"/>
      <c r="R26" s="27"/>
      <c r="S26" s="27"/>
      <c r="T26" s="27"/>
      <c r="U26" s="27"/>
      <c r="V26" s="66"/>
      <c r="AF26" s="27"/>
      <c r="AG26" s="103"/>
      <c r="AH26" s="44"/>
      <c r="AI26" s="103"/>
      <c r="AJ26" s="44" t="str">
        <f>IFERROR(VLOOKUP(AI26,Engine!$F$13:$G$25,2,FALSE)*AH26,"Auto Calc")</f>
        <v>Auto Calc</v>
      </c>
      <c r="AK26" s="44" t="str">
        <f>IFERROR(VLOOKUP(AG26,Engine!$B$13:$C$24,2,FALSE)*AJ26,"Auto Calc")</f>
        <v>Auto Calc</v>
      </c>
      <c r="AL26" s="103"/>
      <c r="AM26" s="44"/>
      <c r="AN26" s="103"/>
      <c r="AO26" s="44" t="str">
        <f>IFERROR(VLOOKUP(AN26,Engine!$F$13:$G$25,2,FALSE)*AM26,"Auto Calc")</f>
        <v>Auto Calc</v>
      </c>
      <c r="AP26" s="44" t="str">
        <f>IFERROR(VLOOKUP(AL26,Engine!$B$13:$C$24,2,FALSE)*AO26,"Auto Calc")</f>
        <v>Auto Calc</v>
      </c>
      <c r="AQ26" s="45">
        <f t="shared" si="1"/>
        <v>0</v>
      </c>
      <c r="AR26" s="44">
        <f t="shared" si="2"/>
        <v>0</v>
      </c>
      <c r="AS26" s="24"/>
      <c r="AT26" s="27"/>
      <c r="AU26" s="27"/>
      <c r="AV26" s="27"/>
      <c r="AW26" s="27"/>
      <c r="AY26" s="101"/>
    </row>
    <row r="27" spans="1:51" ht="14.5" x14ac:dyDescent="0.35">
      <c r="A27" s="24"/>
      <c r="B27" s="27"/>
      <c r="C27" s="27"/>
      <c r="D27" s="102"/>
      <c r="E27" s="27"/>
      <c r="F27" s="104"/>
      <c r="G27" s="44"/>
      <c r="H27" s="103"/>
      <c r="I27" s="44" t="str">
        <f>IFERROR(VLOOKUP(H27,Engine!$F$13:$G$25,2,FALSE)*G27,"Auto Calc")</f>
        <v>Auto Calc</v>
      </c>
      <c r="J27" s="44" t="str">
        <f>IFERROR(VLOOKUP(F27,Engine!$B$13:$C$24,2,FALSE)*I27,"Auto Calc")</f>
        <v>Auto Calc</v>
      </c>
      <c r="K27" s="103"/>
      <c r="L27" s="44"/>
      <c r="M27" s="103"/>
      <c r="N27" s="44" t="str">
        <f>IFERROR(VLOOKUP(M27,Engine!$F$13:$G$25,2,FALSE)*L27,"Auto Calc")</f>
        <v>Auto Calc</v>
      </c>
      <c r="O27" s="44" t="str">
        <f>IFERROR(VLOOKUP(K27,Engine!$B$13:$C$24,2,FALSE)*N27,"Auto Calc")</f>
        <v>Auto Calc</v>
      </c>
      <c r="P27" s="45">
        <f t="shared" si="0"/>
        <v>0</v>
      </c>
      <c r="Q27" s="27"/>
      <c r="R27" s="27"/>
      <c r="S27" s="27"/>
      <c r="T27" s="27"/>
      <c r="U27" s="27"/>
      <c r="V27" s="66"/>
      <c r="AF27" s="27"/>
      <c r="AG27" s="103"/>
      <c r="AH27" s="44"/>
      <c r="AI27" s="103"/>
      <c r="AJ27" s="44" t="str">
        <f>IFERROR(VLOOKUP(AI27,Engine!$F$13:$G$25,2,FALSE)*AH27,"Auto Calc")</f>
        <v>Auto Calc</v>
      </c>
      <c r="AK27" s="44" t="str">
        <f>IFERROR(VLOOKUP(AG27,Engine!$B$13:$C$24,2,FALSE)*AJ27,"Auto Calc")</f>
        <v>Auto Calc</v>
      </c>
      <c r="AL27" s="103"/>
      <c r="AM27" s="44"/>
      <c r="AN27" s="103"/>
      <c r="AO27" s="44" t="str">
        <f>IFERROR(VLOOKUP(AN27,Engine!$F$13:$G$25,2,FALSE)*AM27,"Auto Calc")</f>
        <v>Auto Calc</v>
      </c>
      <c r="AP27" s="44" t="str">
        <f>IFERROR(VLOOKUP(AL27,Engine!$B$13:$C$24,2,FALSE)*AO27,"Auto Calc")</f>
        <v>Auto Calc</v>
      </c>
      <c r="AQ27" s="45">
        <f t="shared" si="1"/>
        <v>0</v>
      </c>
      <c r="AR27" s="44">
        <f t="shared" si="2"/>
        <v>0</v>
      </c>
      <c r="AS27" s="24"/>
      <c r="AT27" s="27"/>
      <c r="AU27" s="27"/>
      <c r="AV27" s="27"/>
      <c r="AW27" s="27"/>
      <c r="AY27" s="101"/>
    </row>
    <row r="28" spans="1:51" ht="14.5" x14ac:dyDescent="0.35">
      <c r="A28" s="24"/>
      <c r="B28" s="27"/>
      <c r="C28" s="27"/>
      <c r="D28" s="102"/>
      <c r="E28" s="27"/>
      <c r="F28" s="104"/>
      <c r="G28" s="44"/>
      <c r="H28" s="103"/>
      <c r="I28" s="44" t="str">
        <f>IFERROR(VLOOKUP(H28,Engine!$F$13:$G$25,2,FALSE)*G28,"Auto Calc")</f>
        <v>Auto Calc</v>
      </c>
      <c r="J28" s="44" t="str">
        <f>IFERROR(VLOOKUP(F28,Engine!$B$13:$C$24,2,FALSE)*I28,"Auto Calc")</f>
        <v>Auto Calc</v>
      </c>
      <c r="K28" s="103"/>
      <c r="L28" s="44"/>
      <c r="M28" s="103"/>
      <c r="N28" s="44" t="str">
        <f>IFERROR(VLOOKUP(M28,Engine!$F$13:$G$25,2,FALSE)*L28,"Auto Calc")</f>
        <v>Auto Calc</v>
      </c>
      <c r="O28" s="44" t="str">
        <f>IFERROR(VLOOKUP(K28,Engine!$B$13:$C$24,2,FALSE)*N28,"Auto Calc")</f>
        <v>Auto Calc</v>
      </c>
      <c r="P28" s="45">
        <f t="shared" si="0"/>
        <v>0</v>
      </c>
      <c r="Q28" s="27"/>
      <c r="R28" s="27"/>
      <c r="S28" s="27"/>
      <c r="T28" s="27"/>
      <c r="U28" s="27"/>
      <c r="V28" s="66"/>
      <c r="AF28" s="27"/>
      <c r="AG28" s="103"/>
      <c r="AH28" s="44"/>
      <c r="AI28" s="103"/>
      <c r="AJ28" s="44" t="str">
        <f>IFERROR(VLOOKUP(AI28,Engine!$F$13:$G$25,2,FALSE)*AH28,"Auto Calc")</f>
        <v>Auto Calc</v>
      </c>
      <c r="AK28" s="44" t="str">
        <f>IFERROR(VLOOKUP(AG28,Engine!$B$13:$C$24,2,FALSE)*AJ28,"Auto Calc")</f>
        <v>Auto Calc</v>
      </c>
      <c r="AL28" s="103"/>
      <c r="AM28" s="44"/>
      <c r="AN28" s="103"/>
      <c r="AO28" s="44" t="str">
        <f>IFERROR(VLOOKUP(AN28,Engine!$F$13:$G$25,2,FALSE)*AM28,"Auto Calc")</f>
        <v>Auto Calc</v>
      </c>
      <c r="AP28" s="44" t="str">
        <f>IFERROR(VLOOKUP(AL28,Engine!$B$13:$C$24,2,FALSE)*AO28,"Auto Calc")</f>
        <v>Auto Calc</v>
      </c>
      <c r="AQ28" s="45">
        <f t="shared" si="1"/>
        <v>0</v>
      </c>
      <c r="AR28" s="44">
        <f t="shared" si="2"/>
        <v>0</v>
      </c>
      <c r="AS28" s="24"/>
      <c r="AT28" s="27"/>
      <c r="AU28" s="27"/>
      <c r="AV28" s="27"/>
      <c r="AW28" s="27"/>
      <c r="AY28" s="101"/>
    </row>
    <row r="29" spans="1:51" ht="14.5" x14ac:dyDescent="0.35">
      <c r="A29" s="24"/>
      <c r="B29" s="27"/>
      <c r="C29" s="27"/>
      <c r="D29" s="102"/>
      <c r="E29" s="27"/>
      <c r="F29" s="104"/>
      <c r="G29" s="44"/>
      <c r="H29" s="103"/>
      <c r="I29" s="44" t="str">
        <f>IFERROR(VLOOKUP(H29,Engine!$F$13:$G$25,2,FALSE)*G29,"Auto Calc")</f>
        <v>Auto Calc</v>
      </c>
      <c r="J29" s="44" t="str">
        <f>IFERROR(VLOOKUP(F29,Engine!$B$13:$C$24,2,FALSE)*I29,"Auto Calc")</f>
        <v>Auto Calc</v>
      </c>
      <c r="K29" s="103"/>
      <c r="L29" s="44"/>
      <c r="M29" s="103"/>
      <c r="N29" s="44" t="str">
        <f>IFERROR(VLOOKUP(M29,Engine!$F$13:$G$25,2,FALSE)*L29,"Auto Calc")</f>
        <v>Auto Calc</v>
      </c>
      <c r="O29" s="44" t="str">
        <f>IFERROR(VLOOKUP(K29,Engine!$B$13:$C$24,2,FALSE)*N29,"Auto Calc")</f>
        <v>Auto Calc</v>
      </c>
      <c r="P29" s="45">
        <f t="shared" si="0"/>
        <v>0</v>
      </c>
      <c r="Q29" s="27"/>
      <c r="R29" s="27"/>
      <c r="S29" s="27"/>
      <c r="T29" s="27"/>
      <c r="U29" s="27"/>
      <c r="V29" s="66"/>
      <c r="AF29" s="27"/>
      <c r="AG29" s="103"/>
      <c r="AH29" s="44"/>
      <c r="AI29" s="103"/>
      <c r="AJ29" s="44" t="str">
        <f>IFERROR(VLOOKUP(AI29,Engine!$F$13:$G$25,2,FALSE)*AH29,"Auto Calc")</f>
        <v>Auto Calc</v>
      </c>
      <c r="AK29" s="44" t="str">
        <f>IFERROR(VLOOKUP(AG29,Engine!$B$13:$C$24,2,FALSE)*AJ29,"Auto Calc")</f>
        <v>Auto Calc</v>
      </c>
      <c r="AL29" s="103"/>
      <c r="AM29" s="44"/>
      <c r="AN29" s="103"/>
      <c r="AO29" s="44" t="str">
        <f>IFERROR(VLOOKUP(AN29,Engine!$F$13:$G$25,2,FALSE)*AM29,"Auto Calc")</f>
        <v>Auto Calc</v>
      </c>
      <c r="AP29" s="44" t="str">
        <f>IFERROR(VLOOKUP(AL29,Engine!$B$13:$C$24,2,FALSE)*AO29,"Auto Calc")</f>
        <v>Auto Calc</v>
      </c>
      <c r="AQ29" s="45">
        <f t="shared" si="1"/>
        <v>0</v>
      </c>
      <c r="AR29" s="44">
        <f t="shared" si="2"/>
        <v>0</v>
      </c>
      <c r="AS29" s="24"/>
      <c r="AT29" s="27"/>
      <c r="AU29" s="27"/>
      <c r="AV29" s="27"/>
      <c r="AW29" s="27"/>
      <c r="AY29" s="101"/>
    </row>
    <row r="30" spans="1:51" ht="14.5" x14ac:dyDescent="0.35">
      <c r="A30" s="24"/>
      <c r="B30" s="27"/>
      <c r="C30" s="27"/>
      <c r="D30" s="102"/>
      <c r="E30" s="27"/>
      <c r="F30" s="104"/>
      <c r="G30" s="44"/>
      <c r="H30" s="103"/>
      <c r="I30" s="44" t="str">
        <f>IFERROR(VLOOKUP(H30,Engine!$F$13:$G$25,2,FALSE)*G30,"Auto Calc")</f>
        <v>Auto Calc</v>
      </c>
      <c r="J30" s="44" t="str">
        <f>IFERROR(VLOOKUP(F30,Engine!$B$13:$C$24,2,FALSE)*I30,"Auto Calc")</f>
        <v>Auto Calc</v>
      </c>
      <c r="K30" s="103"/>
      <c r="L30" s="44"/>
      <c r="M30" s="103"/>
      <c r="N30" s="44" t="str">
        <f>IFERROR(VLOOKUP(M30,Engine!$F$13:$G$25,2,FALSE)*L30,"Auto Calc")</f>
        <v>Auto Calc</v>
      </c>
      <c r="O30" s="44" t="str">
        <f>IFERROR(VLOOKUP(K30,Engine!$B$13:$C$24,2,FALSE)*N30,"Auto Calc")</f>
        <v>Auto Calc</v>
      </c>
      <c r="P30" s="45">
        <f t="shared" si="0"/>
        <v>0</v>
      </c>
      <c r="Q30" s="27"/>
      <c r="R30" s="27"/>
      <c r="S30" s="27"/>
      <c r="T30" s="27"/>
      <c r="U30" s="27"/>
      <c r="V30" s="66"/>
      <c r="AF30" s="27"/>
      <c r="AG30" s="103"/>
      <c r="AH30" s="44"/>
      <c r="AI30" s="103"/>
      <c r="AJ30" s="44" t="str">
        <f>IFERROR(VLOOKUP(AI30,Engine!$F$13:$G$25,2,FALSE)*AH30,"Auto Calc")</f>
        <v>Auto Calc</v>
      </c>
      <c r="AK30" s="44" t="str">
        <f>IFERROR(VLOOKUP(AG30,Engine!$B$13:$C$24,2,FALSE)*AJ30,"Auto Calc")</f>
        <v>Auto Calc</v>
      </c>
      <c r="AL30" s="103"/>
      <c r="AM30" s="44"/>
      <c r="AN30" s="103"/>
      <c r="AO30" s="44" t="str">
        <f>IFERROR(VLOOKUP(AN30,Engine!$F$13:$G$25,2,FALSE)*AM30,"Auto Calc")</f>
        <v>Auto Calc</v>
      </c>
      <c r="AP30" s="44" t="str">
        <f>IFERROR(VLOOKUP(AL30,Engine!$B$13:$C$24,2,FALSE)*AO30,"Auto Calc")</f>
        <v>Auto Calc</v>
      </c>
      <c r="AQ30" s="45">
        <f t="shared" si="1"/>
        <v>0</v>
      </c>
      <c r="AR30" s="44">
        <f t="shared" si="2"/>
        <v>0</v>
      </c>
      <c r="AS30" s="24"/>
      <c r="AT30" s="27"/>
      <c r="AU30" s="27"/>
      <c r="AV30" s="27"/>
      <c r="AW30" s="27"/>
      <c r="AY30" s="101"/>
    </row>
    <row r="31" spans="1:51" ht="14.5" x14ac:dyDescent="0.35">
      <c r="A31" s="24"/>
      <c r="B31" s="27"/>
      <c r="C31" s="27"/>
      <c r="D31" s="102"/>
      <c r="E31" s="27"/>
      <c r="F31" s="104"/>
      <c r="G31" s="44"/>
      <c r="H31" s="103"/>
      <c r="I31" s="44" t="str">
        <f>IFERROR(VLOOKUP(H31,Engine!$F$13:$G$25,2,FALSE)*G31,"Auto Calc")</f>
        <v>Auto Calc</v>
      </c>
      <c r="J31" s="44" t="str">
        <f>IFERROR(VLOOKUP(F31,Engine!$B$13:$C$24,2,FALSE)*I31,"Auto Calc")</f>
        <v>Auto Calc</v>
      </c>
      <c r="K31" s="103"/>
      <c r="L31" s="44"/>
      <c r="M31" s="103"/>
      <c r="N31" s="44" t="str">
        <f>IFERROR(VLOOKUP(M31,Engine!$F$13:$G$25,2,FALSE)*L31,"Auto Calc")</f>
        <v>Auto Calc</v>
      </c>
      <c r="O31" s="44" t="str">
        <f>IFERROR(VLOOKUP(K31,Engine!$B$13:$C$24,2,FALSE)*N31,"Auto Calc")</f>
        <v>Auto Calc</v>
      </c>
      <c r="P31" s="45">
        <f t="shared" si="0"/>
        <v>0</v>
      </c>
      <c r="Q31" s="27"/>
      <c r="R31" s="27"/>
      <c r="S31" s="27"/>
      <c r="T31" s="27"/>
      <c r="U31" s="27"/>
      <c r="V31" s="66"/>
      <c r="AF31" s="27"/>
      <c r="AG31" s="103"/>
      <c r="AH31" s="44"/>
      <c r="AI31" s="103"/>
      <c r="AJ31" s="44" t="str">
        <f>IFERROR(VLOOKUP(AI31,Engine!$F$13:$G$25,2,FALSE)*AH31,"Auto Calc")</f>
        <v>Auto Calc</v>
      </c>
      <c r="AK31" s="44" t="str">
        <f>IFERROR(VLOOKUP(AG31,Engine!$B$13:$C$24,2,FALSE)*AJ31,"Auto Calc")</f>
        <v>Auto Calc</v>
      </c>
      <c r="AL31" s="103"/>
      <c r="AM31" s="44"/>
      <c r="AN31" s="103"/>
      <c r="AO31" s="44" t="str">
        <f>IFERROR(VLOOKUP(AN31,Engine!$F$13:$G$25,2,FALSE)*AM31,"Auto Calc")</f>
        <v>Auto Calc</v>
      </c>
      <c r="AP31" s="44" t="str">
        <f>IFERROR(VLOOKUP(AL31,Engine!$B$13:$C$24,2,FALSE)*AO31,"Auto Calc")</f>
        <v>Auto Calc</v>
      </c>
      <c r="AQ31" s="45">
        <f t="shared" si="1"/>
        <v>0</v>
      </c>
      <c r="AR31" s="44">
        <f t="shared" si="2"/>
        <v>0</v>
      </c>
      <c r="AS31" s="24"/>
      <c r="AT31" s="27"/>
      <c r="AU31" s="27"/>
      <c r="AV31" s="27"/>
      <c r="AW31" s="27"/>
      <c r="AY31" s="101"/>
    </row>
    <row r="32" spans="1:51" ht="14.5" x14ac:dyDescent="0.35">
      <c r="A32" s="24"/>
      <c r="B32" s="27"/>
      <c r="C32" s="27"/>
      <c r="D32" s="102"/>
      <c r="E32" s="27"/>
      <c r="F32" s="104"/>
      <c r="G32" s="44"/>
      <c r="H32" s="103"/>
      <c r="I32" s="44" t="str">
        <f>IFERROR(VLOOKUP(H32,Engine!$F$13:$G$25,2,FALSE)*G32,"Auto Calc")</f>
        <v>Auto Calc</v>
      </c>
      <c r="J32" s="44" t="str">
        <f>IFERROR(VLOOKUP(F32,Engine!$B$13:$C$24,2,FALSE)*I32,"Auto Calc")</f>
        <v>Auto Calc</v>
      </c>
      <c r="K32" s="103"/>
      <c r="L32" s="44"/>
      <c r="M32" s="103"/>
      <c r="N32" s="44" t="str">
        <f>IFERROR(VLOOKUP(M32,Engine!$F$13:$G$25,2,FALSE)*L32,"Auto Calc")</f>
        <v>Auto Calc</v>
      </c>
      <c r="O32" s="44" t="str">
        <f>IFERROR(VLOOKUP(K32,Engine!$B$13:$C$24,2,FALSE)*N32,"Auto Calc")</f>
        <v>Auto Calc</v>
      </c>
      <c r="P32" s="45">
        <f t="shared" si="0"/>
        <v>0</v>
      </c>
      <c r="Q32" s="27"/>
      <c r="R32" s="27"/>
      <c r="S32" s="27"/>
      <c r="T32" s="27"/>
      <c r="U32" s="27"/>
      <c r="V32" s="66"/>
      <c r="AF32" s="27"/>
      <c r="AG32" s="103"/>
      <c r="AH32" s="44"/>
      <c r="AI32" s="103"/>
      <c r="AJ32" s="44" t="str">
        <f>IFERROR(VLOOKUP(AI32,Engine!$F$13:$G$25,2,FALSE)*AH32,"Auto Calc")</f>
        <v>Auto Calc</v>
      </c>
      <c r="AK32" s="44" t="str">
        <f>IFERROR(VLOOKUP(AG32,Engine!$B$13:$C$24,2,FALSE)*AJ32,"Auto Calc")</f>
        <v>Auto Calc</v>
      </c>
      <c r="AL32" s="103"/>
      <c r="AM32" s="44"/>
      <c r="AN32" s="103"/>
      <c r="AO32" s="44" t="str">
        <f>IFERROR(VLOOKUP(AN32,Engine!$F$13:$G$25,2,FALSE)*AM32,"Auto Calc")</f>
        <v>Auto Calc</v>
      </c>
      <c r="AP32" s="44" t="str">
        <f>IFERROR(VLOOKUP(AL32,Engine!$B$13:$C$24,2,FALSE)*AO32,"Auto Calc")</f>
        <v>Auto Calc</v>
      </c>
      <c r="AQ32" s="45">
        <f t="shared" si="1"/>
        <v>0</v>
      </c>
      <c r="AR32" s="44">
        <f t="shared" si="2"/>
        <v>0</v>
      </c>
      <c r="AS32" s="24"/>
      <c r="AT32" s="27"/>
      <c r="AU32" s="27"/>
      <c r="AV32" s="27"/>
      <c r="AW32" s="27"/>
      <c r="AY32" s="101"/>
    </row>
    <row r="33" spans="1:51" ht="14.5" x14ac:dyDescent="0.35">
      <c r="A33" s="24"/>
      <c r="B33" s="27"/>
      <c r="C33" s="27"/>
      <c r="D33" s="102"/>
      <c r="E33" s="27"/>
      <c r="F33" s="104"/>
      <c r="G33" s="44"/>
      <c r="H33" s="103"/>
      <c r="I33" s="44" t="str">
        <f>IFERROR(VLOOKUP(H33,Engine!$F$13:$G$25,2,FALSE)*G33,"Auto Calc")</f>
        <v>Auto Calc</v>
      </c>
      <c r="J33" s="44" t="str">
        <f>IFERROR(VLOOKUP(F33,Engine!$B$13:$C$24,2,FALSE)*I33,"Auto Calc")</f>
        <v>Auto Calc</v>
      </c>
      <c r="K33" s="103"/>
      <c r="L33" s="44"/>
      <c r="M33" s="103"/>
      <c r="N33" s="44" t="str">
        <f>IFERROR(VLOOKUP(M33,Engine!$F$13:$G$25,2,FALSE)*L33,"Auto Calc")</f>
        <v>Auto Calc</v>
      </c>
      <c r="O33" s="44" t="str">
        <f>IFERROR(VLOOKUP(K33,Engine!$B$13:$C$24,2,FALSE)*N33,"Auto Calc")</f>
        <v>Auto Calc</v>
      </c>
      <c r="P33" s="45">
        <f t="shared" si="0"/>
        <v>0</v>
      </c>
      <c r="Q33" s="27"/>
      <c r="R33" s="27"/>
      <c r="S33" s="27"/>
      <c r="T33" s="27"/>
      <c r="U33" s="27"/>
      <c r="V33" s="66"/>
      <c r="AF33" s="27"/>
      <c r="AG33" s="103"/>
      <c r="AH33" s="44"/>
      <c r="AI33" s="103"/>
      <c r="AJ33" s="44" t="str">
        <f>IFERROR(VLOOKUP(AI33,Engine!$F$13:$G$25,2,FALSE)*AH33,"Auto Calc")</f>
        <v>Auto Calc</v>
      </c>
      <c r="AK33" s="44" t="str">
        <f>IFERROR(VLOOKUP(AG33,Engine!$B$13:$C$24,2,FALSE)*AJ33,"Auto Calc")</f>
        <v>Auto Calc</v>
      </c>
      <c r="AL33" s="103"/>
      <c r="AM33" s="44"/>
      <c r="AN33" s="103"/>
      <c r="AO33" s="44" t="str">
        <f>IFERROR(VLOOKUP(AN33,Engine!$F$13:$G$25,2,FALSE)*AM33,"Auto Calc")</f>
        <v>Auto Calc</v>
      </c>
      <c r="AP33" s="44" t="str">
        <f>IFERROR(VLOOKUP(AL33,Engine!$B$13:$C$24,2,FALSE)*AO33,"Auto Calc")</f>
        <v>Auto Calc</v>
      </c>
      <c r="AQ33" s="45">
        <f t="shared" si="1"/>
        <v>0</v>
      </c>
      <c r="AR33" s="44">
        <f t="shared" si="2"/>
        <v>0</v>
      </c>
      <c r="AS33" s="24"/>
      <c r="AT33" s="27"/>
      <c r="AU33" s="27"/>
      <c r="AV33" s="27"/>
      <c r="AW33" s="27"/>
      <c r="AY33" s="101"/>
    </row>
    <row r="34" spans="1:51" ht="14.5" x14ac:dyDescent="0.35">
      <c r="A34" s="24"/>
      <c r="B34" s="27"/>
      <c r="C34" s="27"/>
      <c r="D34" s="102"/>
      <c r="E34" s="27"/>
      <c r="F34" s="104"/>
      <c r="G34" s="44"/>
      <c r="H34" s="103"/>
      <c r="I34" s="44" t="str">
        <f>IFERROR(VLOOKUP(H34,Engine!$F$13:$G$25,2,FALSE)*G34,"Auto Calc")</f>
        <v>Auto Calc</v>
      </c>
      <c r="J34" s="44" t="str">
        <f>IFERROR(VLOOKUP(F34,Engine!$B$13:$C$24,2,FALSE)*I34,"Auto Calc")</f>
        <v>Auto Calc</v>
      </c>
      <c r="K34" s="103"/>
      <c r="L34" s="44"/>
      <c r="M34" s="103"/>
      <c r="N34" s="44" t="str">
        <f>IFERROR(VLOOKUP(M34,Engine!$F$13:$G$25,2,FALSE)*L34,"Auto Calc")</f>
        <v>Auto Calc</v>
      </c>
      <c r="O34" s="44" t="str">
        <f>IFERROR(VLOOKUP(K34,Engine!$B$13:$C$24,2,FALSE)*N34,"Auto Calc")</f>
        <v>Auto Calc</v>
      </c>
      <c r="P34" s="45">
        <f t="shared" si="0"/>
        <v>0</v>
      </c>
      <c r="Q34" s="27"/>
      <c r="R34" s="27"/>
      <c r="S34" s="27"/>
      <c r="T34" s="27"/>
      <c r="U34" s="27"/>
      <c r="V34" s="66"/>
      <c r="AF34" s="27"/>
      <c r="AG34" s="103"/>
      <c r="AH34" s="44"/>
      <c r="AI34" s="103"/>
      <c r="AJ34" s="44" t="str">
        <f>IFERROR(VLOOKUP(AI34,Engine!$F$13:$G$25,2,FALSE)*AH34,"Auto Calc")</f>
        <v>Auto Calc</v>
      </c>
      <c r="AK34" s="44" t="str">
        <f>IFERROR(VLOOKUP(AG34,Engine!$B$13:$C$24,2,FALSE)*AJ34,"Auto Calc")</f>
        <v>Auto Calc</v>
      </c>
      <c r="AL34" s="103"/>
      <c r="AM34" s="44"/>
      <c r="AN34" s="103"/>
      <c r="AO34" s="44" t="str">
        <f>IFERROR(VLOOKUP(AN34,Engine!$F$13:$G$25,2,FALSE)*AM34,"Auto Calc")</f>
        <v>Auto Calc</v>
      </c>
      <c r="AP34" s="44" t="str">
        <f>IFERROR(VLOOKUP(AL34,Engine!$B$13:$C$24,2,FALSE)*AO34,"Auto Calc")</f>
        <v>Auto Calc</v>
      </c>
      <c r="AQ34" s="45">
        <f t="shared" si="1"/>
        <v>0</v>
      </c>
      <c r="AR34" s="44">
        <f t="shared" si="2"/>
        <v>0</v>
      </c>
      <c r="AS34" s="24"/>
      <c r="AT34" s="27"/>
      <c r="AU34" s="27"/>
      <c r="AV34" s="27"/>
      <c r="AW34" s="27"/>
      <c r="AY34" s="101"/>
    </row>
    <row r="35" spans="1:51" ht="14.5" x14ac:dyDescent="0.35">
      <c r="A35" s="24"/>
      <c r="B35" s="27"/>
      <c r="C35" s="27"/>
      <c r="D35" s="102"/>
      <c r="E35" s="27"/>
      <c r="F35" s="104"/>
      <c r="G35" s="44"/>
      <c r="H35" s="103"/>
      <c r="I35" s="44" t="str">
        <f>IFERROR(VLOOKUP(H35,Engine!$F$13:$G$25,2,FALSE)*G35,"Auto Calc")</f>
        <v>Auto Calc</v>
      </c>
      <c r="J35" s="44" t="str">
        <f>IFERROR(VLOOKUP(F35,Engine!$B$13:$C$24,2,FALSE)*I35,"Auto Calc")</f>
        <v>Auto Calc</v>
      </c>
      <c r="K35" s="103"/>
      <c r="L35" s="44"/>
      <c r="M35" s="103"/>
      <c r="N35" s="44" t="str">
        <f>IFERROR(VLOOKUP(M35,Engine!$F$13:$G$25,2,FALSE)*L35,"Auto Calc")</f>
        <v>Auto Calc</v>
      </c>
      <c r="O35" s="44" t="str">
        <f>IFERROR(VLOOKUP(K35,Engine!$B$13:$C$24,2,FALSE)*N35,"Auto Calc")</f>
        <v>Auto Calc</v>
      </c>
      <c r="P35" s="45">
        <f t="shared" ref="P35:P66" si="3">SUM(J35,O35)</f>
        <v>0</v>
      </c>
      <c r="Q35" s="27"/>
      <c r="R35" s="27"/>
      <c r="S35" s="27"/>
      <c r="T35" s="27"/>
      <c r="U35" s="27"/>
      <c r="V35" s="66"/>
      <c r="AF35" s="27"/>
      <c r="AG35" s="103"/>
      <c r="AH35" s="44"/>
      <c r="AI35" s="103"/>
      <c r="AJ35" s="44" t="str">
        <f>IFERROR(VLOOKUP(AI35,Engine!$F$13:$G$25,2,FALSE)*AH35,"Auto Calc")</f>
        <v>Auto Calc</v>
      </c>
      <c r="AK35" s="44" t="str">
        <f>IFERROR(VLOOKUP(AG35,Engine!$B$13:$C$24,2,FALSE)*AJ35,"Auto Calc")</f>
        <v>Auto Calc</v>
      </c>
      <c r="AL35" s="103"/>
      <c r="AM35" s="44"/>
      <c r="AN35" s="103"/>
      <c r="AO35" s="44" t="str">
        <f>IFERROR(VLOOKUP(AN35,Engine!$F$13:$G$25,2,FALSE)*AM35,"Auto Calc")</f>
        <v>Auto Calc</v>
      </c>
      <c r="AP35" s="44" t="str">
        <f>IFERROR(VLOOKUP(AL35,Engine!$B$13:$C$24,2,FALSE)*AO35,"Auto Calc")</f>
        <v>Auto Calc</v>
      </c>
      <c r="AQ35" s="45">
        <f t="shared" ref="AQ35:AQ66" si="4">SUM(AK35,AP35)</f>
        <v>0</v>
      </c>
      <c r="AR35" s="44">
        <f t="shared" ref="AR35:AR66" si="5">AQ35-P35</f>
        <v>0</v>
      </c>
      <c r="AS35" s="24"/>
      <c r="AT35" s="27"/>
      <c r="AU35" s="27"/>
      <c r="AV35" s="27"/>
      <c r="AW35" s="27"/>
      <c r="AY35" s="101"/>
    </row>
    <row r="36" spans="1:51" ht="14.5" x14ac:dyDescent="0.35">
      <c r="A36" s="24"/>
      <c r="B36" s="27"/>
      <c r="C36" s="27"/>
      <c r="D36" s="102"/>
      <c r="E36" s="27"/>
      <c r="F36" s="104"/>
      <c r="G36" s="44"/>
      <c r="H36" s="103"/>
      <c r="I36" s="44" t="str">
        <f>IFERROR(VLOOKUP(H36,Engine!$F$13:$G$25,2,FALSE)*G36,"Auto Calc")</f>
        <v>Auto Calc</v>
      </c>
      <c r="J36" s="44" t="str">
        <f>IFERROR(VLOOKUP(F36,Engine!$B$13:$C$24,2,FALSE)*I36,"Auto Calc")</f>
        <v>Auto Calc</v>
      </c>
      <c r="K36" s="103"/>
      <c r="L36" s="44"/>
      <c r="M36" s="103"/>
      <c r="N36" s="44" t="str">
        <f>IFERROR(VLOOKUP(M36,Engine!$F$13:$G$25,2,FALSE)*L36,"Auto Calc")</f>
        <v>Auto Calc</v>
      </c>
      <c r="O36" s="44" t="str">
        <f>IFERROR(VLOOKUP(K36,Engine!$B$13:$C$24,2,FALSE)*N36,"Auto Calc")</f>
        <v>Auto Calc</v>
      </c>
      <c r="P36" s="45">
        <f t="shared" si="3"/>
        <v>0</v>
      </c>
      <c r="Q36" s="27"/>
      <c r="R36" s="27"/>
      <c r="S36" s="27"/>
      <c r="T36" s="27"/>
      <c r="U36" s="27"/>
      <c r="V36" s="66"/>
      <c r="AF36" s="27"/>
      <c r="AG36" s="103"/>
      <c r="AH36" s="44"/>
      <c r="AI36" s="103"/>
      <c r="AJ36" s="44" t="str">
        <f>IFERROR(VLOOKUP(AI36,Engine!$F$13:$G$25,2,FALSE)*AH36,"Auto Calc")</f>
        <v>Auto Calc</v>
      </c>
      <c r="AK36" s="44" t="str">
        <f>IFERROR(VLOOKUP(AG36,Engine!$B$13:$C$24,2,FALSE)*AJ36,"Auto Calc")</f>
        <v>Auto Calc</v>
      </c>
      <c r="AL36" s="103"/>
      <c r="AM36" s="44"/>
      <c r="AN36" s="103"/>
      <c r="AO36" s="44" t="str">
        <f>IFERROR(VLOOKUP(AN36,Engine!$F$13:$G$25,2,FALSE)*AM36,"Auto Calc")</f>
        <v>Auto Calc</v>
      </c>
      <c r="AP36" s="44" t="str">
        <f>IFERROR(VLOOKUP(AL36,Engine!$B$13:$C$24,2,FALSE)*AO36,"Auto Calc")</f>
        <v>Auto Calc</v>
      </c>
      <c r="AQ36" s="45">
        <f t="shared" si="4"/>
        <v>0</v>
      </c>
      <c r="AR36" s="44">
        <f t="shared" si="5"/>
        <v>0</v>
      </c>
      <c r="AS36" s="24"/>
      <c r="AT36" s="27"/>
      <c r="AU36" s="27"/>
      <c r="AV36" s="27"/>
      <c r="AW36" s="27"/>
      <c r="AY36" s="101"/>
    </row>
    <row r="37" spans="1:51" ht="14.5" x14ac:dyDescent="0.35">
      <c r="A37" s="24"/>
      <c r="B37" s="27"/>
      <c r="C37" s="27"/>
      <c r="D37" s="102"/>
      <c r="E37" s="27"/>
      <c r="F37" s="104"/>
      <c r="G37" s="44"/>
      <c r="H37" s="103"/>
      <c r="I37" s="44" t="str">
        <f>IFERROR(VLOOKUP(H37,Engine!$F$13:$G$25,2,FALSE)*G37,"Auto Calc")</f>
        <v>Auto Calc</v>
      </c>
      <c r="J37" s="44" t="str">
        <f>IFERROR(VLOOKUP(F37,Engine!$B$13:$C$24,2,FALSE)*I37,"Auto Calc")</f>
        <v>Auto Calc</v>
      </c>
      <c r="K37" s="103"/>
      <c r="L37" s="44"/>
      <c r="M37" s="103"/>
      <c r="N37" s="44" t="str">
        <f>IFERROR(VLOOKUP(M37,Engine!$F$13:$G$25,2,FALSE)*L37,"Auto Calc")</f>
        <v>Auto Calc</v>
      </c>
      <c r="O37" s="44" t="str">
        <f>IFERROR(VLOOKUP(K37,Engine!$B$13:$C$24,2,FALSE)*N37,"Auto Calc")</f>
        <v>Auto Calc</v>
      </c>
      <c r="P37" s="45">
        <f t="shared" si="3"/>
        <v>0</v>
      </c>
      <c r="Q37" s="27"/>
      <c r="R37" s="27"/>
      <c r="S37" s="27"/>
      <c r="T37" s="27"/>
      <c r="U37" s="27"/>
      <c r="V37" s="66"/>
      <c r="AF37" s="27"/>
      <c r="AG37" s="103"/>
      <c r="AH37" s="44"/>
      <c r="AI37" s="103"/>
      <c r="AJ37" s="44" t="str">
        <f>IFERROR(VLOOKUP(AI37,Engine!$F$13:$G$25,2,FALSE)*AH37,"Auto Calc")</f>
        <v>Auto Calc</v>
      </c>
      <c r="AK37" s="44" t="str">
        <f>IFERROR(VLOOKUP(AG37,Engine!$B$13:$C$24,2,FALSE)*AJ37,"Auto Calc")</f>
        <v>Auto Calc</v>
      </c>
      <c r="AL37" s="103"/>
      <c r="AM37" s="44"/>
      <c r="AN37" s="103"/>
      <c r="AO37" s="44" t="str">
        <f>IFERROR(VLOOKUP(AN37,Engine!$F$13:$G$25,2,FALSE)*AM37,"Auto Calc")</f>
        <v>Auto Calc</v>
      </c>
      <c r="AP37" s="44" t="str">
        <f>IFERROR(VLOOKUP(AL37,Engine!$B$13:$C$24,2,FALSE)*AO37,"Auto Calc")</f>
        <v>Auto Calc</v>
      </c>
      <c r="AQ37" s="45">
        <f t="shared" si="4"/>
        <v>0</v>
      </c>
      <c r="AR37" s="44">
        <f t="shared" si="5"/>
        <v>0</v>
      </c>
      <c r="AS37" s="24"/>
      <c r="AT37" s="27"/>
      <c r="AU37" s="27"/>
      <c r="AV37" s="27"/>
      <c r="AW37" s="27"/>
      <c r="AY37" s="101"/>
    </row>
    <row r="38" spans="1:51" ht="14.5" x14ac:dyDescent="0.35">
      <c r="A38" s="24"/>
      <c r="B38" s="27"/>
      <c r="C38" s="27"/>
      <c r="D38" s="102"/>
      <c r="E38" s="27"/>
      <c r="F38" s="104"/>
      <c r="G38" s="44"/>
      <c r="H38" s="103"/>
      <c r="I38" s="44" t="str">
        <f>IFERROR(VLOOKUP(H38,Engine!$F$13:$G$25,2,FALSE)*G38,"Auto Calc")</f>
        <v>Auto Calc</v>
      </c>
      <c r="J38" s="44" t="str">
        <f>IFERROR(VLOOKUP(F38,Engine!$B$13:$C$24,2,FALSE)*I38,"Auto Calc")</f>
        <v>Auto Calc</v>
      </c>
      <c r="K38" s="103"/>
      <c r="L38" s="44"/>
      <c r="M38" s="103"/>
      <c r="N38" s="44" t="str">
        <f>IFERROR(VLOOKUP(M38,Engine!$F$13:$G$25,2,FALSE)*L38,"Auto Calc")</f>
        <v>Auto Calc</v>
      </c>
      <c r="O38" s="44" t="str">
        <f>IFERROR(VLOOKUP(K38,Engine!$B$13:$C$24,2,FALSE)*N38,"Auto Calc")</f>
        <v>Auto Calc</v>
      </c>
      <c r="P38" s="45">
        <f t="shared" si="3"/>
        <v>0</v>
      </c>
      <c r="Q38" s="27"/>
      <c r="R38" s="27"/>
      <c r="S38" s="27"/>
      <c r="T38" s="27"/>
      <c r="U38" s="27"/>
      <c r="V38" s="66"/>
      <c r="AF38" s="27"/>
      <c r="AG38" s="103"/>
      <c r="AH38" s="44"/>
      <c r="AI38" s="103"/>
      <c r="AJ38" s="44" t="str">
        <f>IFERROR(VLOOKUP(AI38,Engine!$F$13:$G$25,2,FALSE)*AH38,"Auto Calc")</f>
        <v>Auto Calc</v>
      </c>
      <c r="AK38" s="44" t="str">
        <f>IFERROR(VLOOKUP(AG38,Engine!$B$13:$C$24,2,FALSE)*AJ38,"Auto Calc")</f>
        <v>Auto Calc</v>
      </c>
      <c r="AL38" s="103"/>
      <c r="AM38" s="44"/>
      <c r="AN38" s="103"/>
      <c r="AO38" s="44" t="str">
        <f>IFERROR(VLOOKUP(AN38,Engine!$F$13:$G$25,2,FALSE)*AM38,"Auto Calc")</f>
        <v>Auto Calc</v>
      </c>
      <c r="AP38" s="44" t="str">
        <f>IFERROR(VLOOKUP(AL38,Engine!$B$13:$C$24,2,FALSE)*AO38,"Auto Calc")</f>
        <v>Auto Calc</v>
      </c>
      <c r="AQ38" s="45">
        <f t="shared" si="4"/>
        <v>0</v>
      </c>
      <c r="AR38" s="44">
        <f t="shared" si="5"/>
        <v>0</v>
      </c>
      <c r="AS38" s="24"/>
      <c r="AT38" s="27"/>
      <c r="AU38" s="27"/>
      <c r="AV38" s="27"/>
      <c r="AW38" s="27"/>
      <c r="AY38" s="101"/>
    </row>
    <row r="39" spans="1:51" ht="14.5" x14ac:dyDescent="0.35">
      <c r="A39" s="24"/>
      <c r="B39" s="27"/>
      <c r="C39" s="27"/>
      <c r="D39" s="102"/>
      <c r="E39" s="27"/>
      <c r="F39" s="104"/>
      <c r="G39" s="44"/>
      <c r="H39" s="103"/>
      <c r="I39" s="44" t="str">
        <f>IFERROR(VLOOKUP(H39,Engine!$F$13:$G$25,2,FALSE)*G39,"Auto Calc")</f>
        <v>Auto Calc</v>
      </c>
      <c r="J39" s="44" t="str">
        <f>IFERROR(VLOOKUP(F39,Engine!$B$13:$C$24,2,FALSE)*I39,"Auto Calc")</f>
        <v>Auto Calc</v>
      </c>
      <c r="K39" s="103"/>
      <c r="L39" s="44"/>
      <c r="M39" s="103"/>
      <c r="N39" s="44" t="str">
        <f>IFERROR(VLOOKUP(M39,Engine!$F$13:$G$25,2,FALSE)*L39,"Auto Calc")</f>
        <v>Auto Calc</v>
      </c>
      <c r="O39" s="44" t="str">
        <f>IFERROR(VLOOKUP(K39,Engine!$B$13:$C$24,2,FALSE)*N39,"Auto Calc")</f>
        <v>Auto Calc</v>
      </c>
      <c r="P39" s="45">
        <f t="shared" si="3"/>
        <v>0</v>
      </c>
      <c r="Q39" s="27"/>
      <c r="R39" s="27"/>
      <c r="S39" s="27"/>
      <c r="T39" s="27"/>
      <c r="U39" s="27"/>
      <c r="V39" s="66"/>
      <c r="AF39" s="27"/>
      <c r="AG39" s="103"/>
      <c r="AH39" s="44"/>
      <c r="AI39" s="103"/>
      <c r="AJ39" s="44" t="str">
        <f>IFERROR(VLOOKUP(AI39,Engine!$F$13:$G$25,2,FALSE)*AH39,"Auto Calc")</f>
        <v>Auto Calc</v>
      </c>
      <c r="AK39" s="44" t="str">
        <f>IFERROR(VLOOKUP(AG39,Engine!$B$13:$C$24,2,FALSE)*AJ39,"Auto Calc")</f>
        <v>Auto Calc</v>
      </c>
      <c r="AL39" s="103"/>
      <c r="AM39" s="44"/>
      <c r="AN39" s="103"/>
      <c r="AO39" s="44" t="str">
        <f>IFERROR(VLOOKUP(AN39,Engine!$F$13:$G$25,2,FALSE)*AM39,"Auto Calc")</f>
        <v>Auto Calc</v>
      </c>
      <c r="AP39" s="44" t="str">
        <f>IFERROR(VLOOKUP(AL39,Engine!$B$13:$C$24,2,FALSE)*AO39,"Auto Calc")</f>
        <v>Auto Calc</v>
      </c>
      <c r="AQ39" s="45">
        <f t="shared" si="4"/>
        <v>0</v>
      </c>
      <c r="AR39" s="44">
        <f t="shared" si="5"/>
        <v>0</v>
      </c>
      <c r="AS39" s="24"/>
      <c r="AT39" s="27"/>
      <c r="AU39" s="27"/>
      <c r="AV39" s="27"/>
      <c r="AW39" s="27"/>
      <c r="AY39" s="101"/>
    </row>
    <row r="40" spans="1:51" ht="14.5" x14ac:dyDescent="0.35">
      <c r="A40" s="24"/>
      <c r="B40" s="27"/>
      <c r="C40" s="27"/>
      <c r="D40" s="102"/>
      <c r="E40" s="27"/>
      <c r="F40" s="104"/>
      <c r="G40" s="44"/>
      <c r="H40" s="103"/>
      <c r="I40" s="44" t="str">
        <f>IFERROR(VLOOKUP(H40,Engine!$F$13:$G$25,2,FALSE)*G40,"Auto Calc")</f>
        <v>Auto Calc</v>
      </c>
      <c r="J40" s="44" t="str">
        <f>IFERROR(VLOOKUP(F40,Engine!$B$13:$C$24,2,FALSE)*I40,"Auto Calc")</f>
        <v>Auto Calc</v>
      </c>
      <c r="K40" s="103"/>
      <c r="L40" s="44"/>
      <c r="M40" s="103"/>
      <c r="N40" s="44" t="str">
        <f>IFERROR(VLOOKUP(M40,Engine!$F$13:$G$25,2,FALSE)*L40,"Auto Calc")</f>
        <v>Auto Calc</v>
      </c>
      <c r="O40" s="44" t="str">
        <f>IFERROR(VLOOKUP(K40,Engine!$B$13:$C$24,2,FALSE)*N40,"Auto Calc")</f>
        <v>Auto Calc</v>
      </c>
      <c r="P40" s="45">
        <f t="shared" si="3"/>
        <v>0</v>
      </c>
      <c r="Q40" s="27"/>
      <c r="R40" s="27"/>
      <c r="S40" s="27"/>
      <c r="T40" s="27"/>
      <c r="U40" s="27"/>
      <c r="V40" s="66"/>
      <c r="AF40" s="27"/>
      <c r="AG40" s="103"/>
      <c r="AH40" s="44"/>
      <c r="AI40" s="103"/>
      <c r="AJ40" s="44" t="str">
        <f>IFERROR(VLOOKUP(AI40,Engine!$F$13:$G$25,2,FALSE)*AH40,"Auto Calc")</f>
        <v>Auto Calc</v>
      </c>
      <c r="AK40" s="44" t="str">
        <f>IFERROR(VLOOKUP(AG40,Engine!$B$13:$C$24,2,FALSE)*AJ40,"Auto Calc")</f>
        <v>Auto Calc</v>
      </c>
      <c r="AL40" s="103"/>
      <c r="AM40" s="44"/>
      <c r="AN40" s="103"/>
      <c r="AO40" s="44" t="str">
        <f>IFERROR(VLOOKUP(AN40,Engine!$F$13:$G$25,2,FALSE)*AM40,"Auto Calc")</f>
        <v>Auto Calc</v>
      </c>
      <c r="AP40" s="44" t="str">
        <f>IFERROR(VLOOKUP(AL40,Engine!$B$13:$C$24,2,FALSE)*AO40,"Auto Calc")</f>
        <v>Auto Calc</v>
      </c>
      <c r="AQ40" s="45">
        <f t="shared" si="4"/>
        <v>0</v>
      </c>
      <c r="AR40" s="44">
        <f t="shared" si="5"/>
        <v>0</v>
      </c>
      <c r="AS40" s="24"/>
      <c r="AT40" s="27"/>
      <c r="AU40" s="27"/>
      <c r="AV40" s="27"/>
      <c r="AW40" s="27"/>
      <c r="AY40" s="101"/>
    </row>
    <row r="41" spans="1:51" ht="14.5" x14ac:dyDescent="0.35">
      <c r="A41" s="24"/>
      <c r="B41" s="27"/>
      <c r="C41" s="27"/>
      <c r="D41" s="102"/>
      <c r="E41" s="27"/>
      <c r="F41" s="104"/>
      <c r="G41" s="44"/>
      <c r="H41" s="103"/>
      <c r="I41" s="44" t="str">
        <f>IFERROR(VLOOKUP(H41,Engine!$F$13:$G$25,2,FALSE)*G41,"Auto Calc")</f>
        <v>Auto Calc</v>
      </c>
      <c r="J41" s="44" t="str">
        <f>IFERROR(VLOOKUP(F41,Engine!$B$13:$C$24,2,FALSE)*I41,"Auto Calc")</f>
        <v>Auto Calc</v>
      </c>
      <c r="K41" s="103"/>
      <c r="L41" s="44"/>
      <c r="M41" s="103"/>
      <c r="N41" s="44" t="str">
        <f>IFERROR(VLOOKUP(M41,Engine!$F$13:$G$25,2,FALSE)*L41,"Auto Calc")</f>
        <v>Auto Calc</v>
      </c>
      <c r="O41" s="44" t="str">
        <f>IFERROR(VLOOKUP(K41,Engine!$B$13:$C$24,2,FALSE)*N41,"Auto Calc")</f>
        <v>Auto Calc</v>
      </c>
      <c r="P41" s="45">
        <f t="shared" si="3"/>
        <v>0</v>
      </c>
      <c r="Q41" s="27"/>
      <c r="R41" s="27"/>
      <c r="S41" s="27"/>
      <c r="T41" s="27"/>
      <c r="U41" s="27"/>
      <c r="V41" s="66"/>
      <c r="AF41" s="27"/>
      <c r="AG41" s="103"/>
      <c r="AH41" s="44"/>
      <c r="AI41" s="103"/>
      <c r="AJ41" s="44" t="str">
        <f>IFERROR(VLOOKUP(AI41,Engine!$F$13:$G$25,2,FALSE)*AH41,"Auto Calc")</f>
        <v>Auto Calc</v>
      </c>
      <c r="AK41" s="44" t="str">
        <f>IFERROR(VLOOKUP(AG41,Engine!$B$13:$C$24,2,FALSE)*AJ41,"Auto Calc")</f>
        <v>Auto Calc</v>
      </c>
      <c r="AL41" s="103"/>
      <c r="AM41" s="44"/>
      <c r="AN41" s="103"/>
      <c r="AO41" s="44" t="str">
        <f>IFERROR(VLOOKUP(AN41,Engine!$F$13:$G$25,2,FALSE)*AM41,"Auto Calc")</f>
        <v>Auto Calc</v>
      </c>
      <c r="AP41" s="44" t="str">
        <f>IFERROR(VLOOKUP(AL41,Engine!$B$13:$C$24,2,FALSE)*AO41,"Auto Calc")</f>
        <v>Auto Calc</v>
      </c>
      <c r="AQ41" s="45">
        <f t="shared" si="4"/>
        <v>0</v>
      </c>
      <c r="AR41" s="44">
        <f t="shared" si="5"/>
        <v>0</v>
      </c>
      <c r="AS41" s="24"/>
      <c r="AT41" s="27"/>
      <c r="AU41" s="27"/>
      <c r="AV41" s="27"/>
      <c r="AW41" s="27"/>
      <c r="AY41" s="101"/>
    </row>
    <row r="42" spans="1:51" ht="14.5" x14ac:dyDescent="0.35">
      <c r="A42" s="24"/>
      <c r="B42" s="27"/>
      <c r="C42" s="27"/>
      <c r="D42" s="102"/>
      <c r="E42" s="27"/>
      <c r="F42" s="104"/>
      <c r="G42" s="44"/>
      <c r="H42" s="103"/>
      <c r="I42" s="44" t="str">
        <f>IFERROR(VLOOKUP(H42,Engine!$F$13:$G$25,2,FALSE)*G42,"Auto Calc")</f>
        <v>Auto Calc</v>
      </c>
      <c r="J42" s="44" t="str">
        <f>IFERROR(VLOOKUP(F42,Engine!$B$13:$C$24,2,FALSE)*I42,"Auto Calc")</f>
        <v>Auto Calc</v>
      </c>
      <c r="K42" s="103"/>
      <c r="L42" s="44"/>
      <c r="M42" s="103"/>
      <c r="N42" s="44" t="str">
        <f>IFERROR(VLOOKUP(M42,Engine!$F$13:$G$25,2,FALSE)*L42,"Auto Calc")</f>
        <v>Auto Calc</v>
      </c>
      <c r="O42" s="44" t="str">
        <f>IFERROR(VLOOKUP(K42,Engine!$B$13:$C$24,2,FALSE)*N42,"Auto Calc")</f>
        <v>Auto Calc</v>
      </c>
      <c r="P42" s="45">
        <f t="shared" si="3"/>
        <v>0</v>
      </c>
      <c r="Q42" s="27"/>
      <c r="R42" s="27"/>
      <c r="S42" s="27"/>
      <c r="T42" s="27"/>
      <c r="U42" s="27"/>
      <c r="V42" s="66"/>
      <c r="AF42" s="27"/>
      <c r="AG42" s="103"/>
      <c r="AH42" s="44"/>
      <c r="AI42" s="103"/>
      <c r="AJ42" s="44" t="str">
        <f>IFERROR(VLOOKUP(AI42,Engine!$F$13:$G$25,2,FALSE)*AH42,"Auto Calc")</f>
        <v>Auto Calc</v>
      </c>
      <c r="AK42" s="44" t="str">
        <f>IFERROR(VLOOKUP(AG42,Engine!$B$13:$C$24,2,FALSE)*AJ42,"Auto Calc")</f>
        <v>Auto Calc</v>
      </c>
      <c r="AL42" s="103"/>
      <c r="AM42" s="44"/>
      <c r="AN42" s="103"/>
      <c r="AO42" s="44" t="str">
        <f>IFERROR(VLOOKUP(AN42,Engine!$F$13:$G$25,2,FALSE)*AM42,"Auto Calc")</f>
        <v>Auto Calc</v>
      </c>
      <c r="AP42" s="44" t="str">
        <f>IFERROR(VLOOKUP(AL42,Engine!$B$13:$C$24,2,FALSE)*AO42,"Auto Calc")</f>
        <v>Auto Calc</v>
      </c>
      <c r="AQ42" s="45">
        <f t="shared" si="4"/>
        <v>0</v>
      </c>
      <c r="AR42" s="44">
        <f t="shared" si="5"/>
        <v>0</v>
      </c>
      <c r="AS42" s="24"/>
      <c r="AT42" s="27"/>
      <c r="AU42" s="27"/>
      <c r="AV42" s="27"/>
      <c r="AW42" s="27"/>
      <c r="AY42" s="101"/>
    </row>
    <row r="43" spans="1:51" ht="14.5" x14ac:dyDescent="0.35">
      <c r="A43" s="24"/>
      <c r="B43" s="27"/>
      <c r="C43" s="27"/>
      <c r="D43" s="102"/>
      <c r="E43" s="27"/>
      <c r="F43" s="104"/>
      <c r="G43" s="44"/>
      <c r="H43" s="103"/>
      <c r="I43" s="44" t="str">
        <f>IFERROR(VLOOKUP(H43,Engine!$F$13:$G$25,2,FALSE)*G43,"Auto Calc")</f>
        <v>Auto Calc</v>
      </c>
      <c r="J43" s="44" t="str">
        <f>IFERROR(VLOOKUP(F43,Engine!$B$13:$C$24,2,FALSE)*I43,"Auto Calc")</f>
        <v>Auto Calc</v>
      </c>
      <c r="K43" s="103"/>
      <c r="L43" s="44"/>
      <c r="M43" s="103"/>
      <c r="N43" s="44" t="str">
        <f>IFERROR(VLOOKUP(M43,Engine!$F$13:$G$25,2,FALSE)*L43,"Auto Calc")</f>
        <v>Auto Calc</v>
      </c>
      <c r="O43" s="44" t="str">
        <f>IFERROR(VLOOKUP(K43,Engine!$B$13:$C$24,2,FALSE)*N43,"Auto Calc")</f>
        <v>Auto Calc</v>
      </c>
      <c r="P43" s="45">
        <f t="shared" si="3"/>
        <v>0</v>
      </c>
      <c r="Q43" s="27"/>
      <c r="R43" s="27"/>
      <c r="S43" s="27"/>
      <c r="T43" s="27"/>
      <c r="U43" s="27"/>
      <c r="V43" s="66"/>
      <c r="AF43" s="27"/>
      <c r="AG43" s="103"/>
      <c r="AH43" s="44"/>
      <c r="AI43" s="103"/>
      <c r="AJ43" s="44" t="str">
        <f>IFERROR(VLOOKUP(AI43,Engine!$F$13:$G$25,2,FALSE)*AH43,"Auto Calc")</f>
        <v>Auto Calc</v>
      </c>
      <c r="AK43" s="44" t="str">
        <f>IFERROR(VLOOKUP(AG43,Engine!$B$13:$C$24,2,FALSE)*AJ43,"Auto Calc")</f>
        <v>Auto Calc</v>
      </c>
      <c r="AL43" s="103"/>
      <c r="AM43" s="44"/>
      <c r="AN43" s="103"/>
      <c r="AO43" s="44" t="str">
        <f>IFERROR(VLOOKUP(AN43,Engine!$F$13:$G$25,2,FALSE)*AM43,"Auto Calc")</f>
        <v>Auto Calc</v>
      </c>
      <c r="AP43" s="44" t="str">
        <f>IFERROR(VLOOKUP(AL43,Engine!$B$13:$C$24,2,FALSE)*AO43,"Auto Calc")</f>
        <v>Auto Calc</v>
      </c>
      <c r="AQ43" s="45">
        <f t="shared" si="4"/>
        <v>0</v>
      </c>
      <c r="AR43" s="44">
        <f t="shared" si="5"/>
        <v>0</v>
      </c>
      <c r="AS43" s="24"/>
      <c r="AT43" s="27"/>
      <c r="AU43" s="27"/>
      <c r="AV43" s="27"/>
      <c r="AW43" s="27"/>
      <c r="AY43" s="101"/>
    </row>
    <row r="44" spans="1:51" ht="14.5" x14ac:dyDescent="0.35">
      <c r="A44" s="24"/>
      <c r="B44" s="27"/>
      <c r="C44" s="27"/>
      <c r="D44" s="102"/>
      <c r="E44" s="27"/>
      <c r="F44" s="104"/>
      <c r="G44" s="44"/>
      <c r="H44" s="103"/>
      <c r="I44" s="44" t="str">
        <f>IFERROR(VLOOKUP(H44,Engine!$F$13:$G$25,2,FALSE)*G44,"Auto Calc")</f>
        <v>Auto Calc</v>
      </c>
      <c r="J44" s="44" t="str">
        <f>IFERROR(VLOOKUP(F44,Engine!$B$13:$C$24,2,FALSE)*I44,"Auto Calc")</f>
        <v>Auto Calc</v>
      </c>
      <c r="K44" s="103"/>
      <c r="L44" s="44"/>
      <c r="M44" s="103"/>
      <c r="N44" s="44" t="str">
        <f>IFERROR(VLOOKUP(M44,Engine!$F$13:$G$25,2,FALSE)*L44,"Auto Calc")</f>
        <v>Auto Calc</v>
      </c>
      <c r="O44" s="44" t="str">
        <f>IFERROR(VLOOKUP(K44,Engine!$B$13:$C$24,2,FALSE)*N44,"Auto Calc")</f>
        <v>Auto Calc</v>
      </c>
      <c r="P44" s="45">
        <f t="shared" si="3"/>
        <v>0</v>
      </c>
      <c r="Q44" s="27"/>
      <c r="R44" s="27"/>
      <c r="S44" s="27"/>
      <c r="T44" s="27"/>
      <c r="U44" s="27"/>
      <c r="V44" s="66"/>
      <c r="AF44" s="27"/>
      <c r="AG44" s="103"/>
      <c r="AH44" s="44"/>
      <c r="AI44" s="103"/>
      <c r="AJ44" s="44" t="str">
        <f>IFERROR(VLOOKUP(AI44,Engine!$F$13:$G$25,2,FALSE)*AH44,"Auto Calc")</f>
        <v>Auto Calc</v>
      </c>
      <c r="AK44" s="44" t="str">
        <f>IFERROR(VLOOKUP(AG44,Engine!$B$13:$C$24,2,FALSE)*AJ44,"Auto Calc")</f>
        <v>Auto Calc</v>
      </c>
      <c r="AL44" s="103"/>
      <c r="AM44" s="44"/>
      <c r="AN44" s="103"/>
      <c r="AO44" s="44" t="str">
        <f>IFERROR(VLOOKUP(AN44,Engine!$F$13:$G$25,2,FALSE)*AM44,"Auto Calc")</f>
        <v>Auto Calc</v>
      </c>
      <c r="AP44" s="44" t="str">
        <f>IFERROR(VLOOKUP(AL44,Engine!$B$13:$C$24,2,FALSE)*AO44,"Auto Calc")</f>
        <v>Auto Calc</v>
      </c>
      <c r="AQ44" s="45">
        <f t="shared" si="4"/>
        <v>0</v>
      </c>
      <c r="AR44" s="44">
        <f t="shared" si="5"/>
        <v>0</v>
      </c>
      <c r="AS44" s="24"/>
      <c r="AT44" s="27"/>
      <c r="AU44" s="27"/>
      <c r="AV44" s="27"/>
      <c r="AW44" s="27"/>
      <c r="AY44" s="101"/>
    </row>
    <row r="45" spans="1:51" ht="14.5" x14ac:dyDescent="0.35">
      <c r="A45" s="24"/>
      <c r="B45" s="27"/>
      <c r="C45" s="27"/>
      <c r="D45" s="102"/>
      <c r="E45" s="27"/>
      <c r="F45" s="104"/>
      <c r="G45" s="44"/>
      <c r="H45" s="103"/>
      <c r="I45" s="44" t="str">
        <f>IFERROR(VLOOKUP(H45,Engine!$F$13:$G$25,2,FALSE)*G45,"Auto Calc")</f>
        <v>Auto Calc</v>
      </c>
      <c r="J45" s="44" t="str">
        <f>IFERROR(VLOOKUP(F45,Engine!$B$13:$C$24,2,FALSE)*I45,"Auto Calc")</f>
        <v>Auto Calc</v>
      </c>
      <c r="K45" s="103"/>
      <c r="L45" s="44"/>
      <c r="M45" s="103"/>
      <c r="N45" s="44" t="str">
        <f>IFERROR(VLOOKUP(M45,Engine!$F$13:$G$25,2,FALSE)*L45,"Auto Calc")</f>
        <v>Auto Calc</v>
      </c>
      <c r="O45" s="44" t="str">
        <f>IFERROR(VLOOKUP(K45,Engine!$B$13:$C$24,2,FALSE)*N45,"Auto Calc")</f>
        <v>Auto Calc</v>
      </c>
      <c r="P45" s="45">
        <f t="shared" si="3"/>
        <v>0</v>
      </c>
      <c r="Q45" s="27"/>
      <c r="R45" s="27"/>
      <c r="S45" s="27"/>
      <c r="T45" s="27"/>
      <c r="U45" s="27"/>
      <c r="V45" s="66"/>
      <c r="AF45" s="27"/>
      <c r="AG45" s="103"/>
      <c r="AH45" s="44"/>
      <c r="AI45" s="103"/>
      <c r="AJ45" s="44" t="str">
        <f>IFERROR(VLOOKUP(AI45,Engine!$F$13:$G$25,2,FALSE)*AH45,"Auto Calc")</f>
        <v>Auto Calc</v>
      </c>
      <c r="AK45" s="44" t="str">
        <f>IFERROR(VLOOKUP(AG45,Engine!$B$13:$C$24,2,FALSE)*AJ45,"Auto Calc")</f>
        <v>Auto Calc</v>
      </c>
      <c r="AL45" s="103"/>
      <c r="AM45" s="44"/>
      <c r="AN45" s="103"/>
      <c r="AO45" s="44" t="str">
        <f>IFERROR(VLOOKUP(AN45,Engine!$F$13:$G$25,2,FALSE)*AM45,"Auto Calc")</f>
        <v>Auto Calc</v>
      </c>
      <c r="AP45" s="44" t="str">
        <f>IFERROR(VLOOKUP(AL45,Engine!$B$13:$C$24,2,FALSE)*AO45,"Auto Calc")</f>
        <v>Auto Calc</v>
      </c>
      <c r="AQ45" s="45">
        <f t="shared" si="4"/>
        <v>0</v>
      </c>
      <c r="AR45" s="44">
        <f t="shared" si="5"/>
        <v>0</v>
      </c>
      <c r="AS45" s="24"/>
      <c r="AT45" s="27"/>
      <c r="AU45" s="27"/>
      <c r="AV45" s="27"/>
      <c r="AW45" s="27"/>
      <c r="AY45" s="101"/>
    </row>
    <row r="46" spans="1:51" ht="14.5" x14ac:dyDescent="0.35">
      <c r="A46" s="24"/>
      <c r="B46" s="27"/>
      <c r="C46" s="27"/>
      <c r="D46" s="102"/>
      <c r="E46" s="27"/>
      <c r="F46" s="104"/>
      <c r="G46" s="44"/>
      <c r="H46" s="103"/>
      <c r="I46" s="44" t="str">
        <f>IFERROR(VLOOKUP(H46,Engine!$F$13:$G$25,2,FALSE)*G46,"Auto Calc")</f>
        <v>Auto Calc</v>
      </c>
      <c r="J46" s="44" t="str">
        <f>IFERROR(VLOOKUP(F46,Engine!$B$13:$C$24,2,FALSE)*I46,"Auto Calc")</f>
        <v>Auto Calc</v>
      </c>
      <c r="K46" s="103"/>
      <c r="L46" s="44"/>
      <c r="M46" s="103"/>
      <c r="N46" s="44" t="str">
        <f>IFERROR(VLOOKUP(M46,Engine!$F$13:$G$25,2,FALSE)*L46,"Auto Calc")</f>
        <v>Auto Calc</v>
      </c>
      <c r="O46" s="44" t="str">
        <f>IFERROR(VLOOKUP(K46,Engine!$B$13:$C$24,2,FALSE)*N46,"Auto Calc")</f>
        <v>Auto Calc</v>
      </c>
      <c r="P46" s="45">
        <f t="shared" si="3"/>
        <v>0</v>
      </c>
      <c r="Q46" s="27"/>
      <c r="R46" s="27"/>
      <c r="S46" s="27"/>
      <c r="T46" s="27"/>
      <c r="U46" s="27"/>
      <c r="V46" s="66"/>
      <c r="AF46" s="27"/>
      <c r="AG46" s="103"/>
      <c r="AH46" s="44"/>
      <c r="AI46" s="103"/>
      <c r="AJ46" s="44" t="str">
        <f>IFERROR(VLOOKUP(AI46,Engine!$F$13:$G$25,2,FALSE)*AH46,"Auto Calc")</f>
        <v>Auto Calc</v>
      </c>
      <c r="AK46" s="44" t="str">
        <f>IFERROR(VLOOKUP(AG46,Engine!$B$13:$C$24,2,FALSE)*AJ46,"Auto Calc")</f>
        <v>Auto Calc</v>
      </c>
      <c r="AL46" s="103"/>
      <c r="AM46" s="44"/>
      <c r="AN46" s="103"/>
      <c r="AO46" s="44" t="str">
        <f>IFERROR(VLOOKUP(AN46,Engine!$F$13:$G$25,2,FALSE)*AM46,"Auto Calc")</f>
        <v>Auto Calc</v>
      </c>
      <c r="AP46" s="44" t="str">
        <f>IFERROR(VLOOKUP(AL46,Engine!$B$13:$C$24,2,FALSE)*AO46,"Auto Calc")</f>
        <v>Auto Calc</v>
      </c>
      <c r="AQ46" s="45">
        <f t="shared" si="4"/>
        <v>0</v>
      </c>
      <c r="AR46" s="44">
        <f t="shared" si="5"/>
        <v>0</v>
      </c>
      <c r="AS46" s="24"/>
      <c r="AT46" s="27"/>
      <c r="AU46" s="27"/>
      <c r="AV46" s="27"/>
      <c r="AW46" s="27"/>
      <c r="AY46" s="101"/>
    </row>
    <row r="47" spans="1:51" ht="14.5" x14ac:dyDescent="0.35">
      <c r="A47" s="24"/>
      <c r="B47" s="27"/>
      <c r="C47" s="27"/>
      <c r="D47" s="102"/>
      <c r="E47" s="27"/>
      <c r="F47" s="104"/>
      <c r="G47" s="44"/>
      <c r="H47" s="103"/>
      <c r="I47" s="44" t="str">
        <f>IFERROR(VLOOKUP(H47,Engine!$F$13:$G$25,2,FALSE)*G47,"Auto Calc")</f>
        <v>Auto Calc</v>
      </c>
      <c r="J47" s="44" t="str">
        <f>IFERROR(VLOOKUP(F47,Engine!$B$13:$C$24,2,FALSE)*I47,"Auto Calc")</f>
        <v>Auto Calc</v>
      </c>
      <c r="K47" s="103"/>
      <c r="L47" s="44"/>
      <c r="M47" s="103"/>
      <c r="N47" s="44" t="str">
        <f>IFERROR(VLOOKUP(M47,Engine!$F$13:$G$25,2,FALSE)*L47,"Auto Calc")</f>
        <v>Auto Calc</v>
      </c>
      <c r="O47" s="44" t="str">
        <f>IFERROR(VLOOKUP(K47,Engine!$B$13:$C$24,2,FALSE)*N47,"Auto Calc")</f>
        <v>Auto Calc</v>
      </c>
      <c r="P47" s="45">
        <f t="shared" si="3"/>
        <v>0</v>
      </c>
      <c r="Q47" s="27"/>
      <c r="R47" s="27"/>
      <c r="S47" s="27"/>
      <c r="T47" s="27"/>
      <c r="U47" s="27"/>
      <c r="V47" s="66"/>
      <c r="AF47" s="27"/>
      <c r="AG47" s="103"/>
      <c r="AH47" s="44"/>
      <c r="AI47" s="103"/>
      <c r="AJ47" s="44" t="str">
        <f>IFERROR(VLOOKUP(AI47,Engine!$F$13:$G$25,2,FALSE)*AH47,"Auto Calc")</f>
        <v>Auto Calc</v>
      </c>
      <c r="AK47" s="44" t="str">
        <f>IFERROR(VLOOKUP(AG47,Engine!$B$13:$C$24,2,FALSE)*AJ47,"Auto Calc")</f>
        <v>Auto Calc</v>
      </c>
      <c r="AL47" s="103"/>
      <c r="AM47" s="44"/>
      <c r="AN47" s="103"/>
      <c r="AO47" s="44" t="str">
        <f>IFERROR(VLOOKUP(AN47,Engine!$F$13:$G$25,2,FALSE)*AM47,"Auto Calc")</f>
        <v>Auto Calc</v>
      </c>
      <c r="AP47" s="44" t="str">
        <f>IFERROR(VLOOKUP(AL47,Engine!$B$13:$C$24,2,FALSE)*AO47,"Auto Calc")</f>
        <v>Auto Calc</v>
      </c>
      <c r="AQ47" s="45">
        <f t="shared" si="4"/>
        <v>0</v>
      </c>
      <c r="AR47" s="44">
        <f t="shared" si="5"/>
        <v>0</v>
      </c>
      <c r="AS47" s="24"/>
      <c r="AT47" s="27"/>
      <c r="AU47" s="27"/>
      <c r="AV47" s="27"/>
      <c r="AW47" s="27"/>
      <c r="AY47" s="101"/>
    </row>
    <row r="48" spans="1:51" ht="14.5" x14ac:dyDescent="0.35">
      <c r="A48" s="24"/>
      <c r="B48" s="27"/>
      <c r="C48" s="27"/>
      <c r="D48" s="102"/>
      <c r="E48" s="27"/>
      <c r="F48" s="104"/>
      <c r="G48" s="44"/>
      <c r="H48" s="103"/>
      <c r="I48" s="44" t="str">
        <f>IFERROR(VLOOKUP(H48,Engine!$F$13:$G$25,2,FALSE)*G48,"Auto Calc")</f>
        <v>Auto Calc</v>
      </c>
      <c r="J48" s="44" t="str">
        <f>IFERROR(VLOOKUP(F48,Engine!$B$13:$C$24,2,FALSE)*I48,"Auto Calc")</f>
        <v>Auto Calc</v>
      </c>
      <c r="K48" s="103"/>
      <c r="L48" s="44"/>
      <c r="M48" s="103"/>
      <c r="N48" s="44" t="str">
        <f>IFERROR(VLOOKUP(M48,Engine!$F$13:$G$25,2,FALSE)*L48,"Auto Calc")</f>
        <v>Auto Calc</v>
      </c>
      <c r="O48" s="44" t="str">
        <f>IFERROR(VLOOKUP(K48,Engine!$B$13:$C$24,2,FALSE)*N48,"Auto Calc")</f>
        <v>Auto Calc</v>
      </c>
      <c r="P48" s="45">
        <f t="shared" si="3"/>
        <v>0</v>
      </c>
      <c r="Q48" s="27"/>
      <c r="R48" s="27"/>
      <c r="S48" s="27"/>
      <c r="T48" s="27"/>
      <c r="U48" s="27"/>
      <c r="V48" s="66"/>
      <c r="AF48" s="27"/>
      <c r="AG48" s="103"/>
      <c r="AH48" s="44"/>
      <c r="AI48" s="103"/>
      <c r="AJ48" s="44" t="str">
        <f>IFERROR(VLOOKUP(AI48,Engine!$F$13:$G$25,2,FALSE)*AH48,"Auto Calc")</f>
        <v>Auto Calc</v>
      </c>
      <c r="AK48" s="44" t="str">
        <f>IFERROR(VLOOKUP(AG48,Engine!$B$13:$C$24,2,FALSE)*AJ48,"Auto Calc")</f>
        <v>Auto Calc</v>
      </c>
      <c r="AL48" s="103"/>
      <c r="AM48" s="44"/>
      <c r="AN48" s="103"/>
      <c r="AO48" s="44" t="str">
        <f>IFERROR(VLOOKUP(AN48,Engine!$F$13:$G$25,2,FALSE)*AM48,"Auto Calc")</f>
        <v>Auto Calc</v>
      </c>
      <c r="AP48" s="44" t="str">
        <f>IFERROR(VLOOKUP(AL48,Engine!$B$13:$C$24,2,FALSE)*AO48,"Auto Calc")</f>
        <v>Auto Calc</v>
      </c>
      <c r="AQ48" s="45">
        <f t="shared" si="4"/>
        <v>0</v>
      </c>
      <c r="AR48" s="44">
        <f t="shared" si="5"/>
        <v>0</v>
      </c>
      <c r="AS48" s="24"/>
      <c r="AT48" s="27"/>
      <c r="AU48" s="27"/>
      <c r="AV48" s="27"/>
      <c r="AW48" s="27"/>
      <c r="AY48" s="101"/>
    </row>
    <row r="49" spans="1:51" ht="14.5" x14ac:dyDescent="0.35">
      <c r="A49" s="24"/>
      <c r="B49" s="27"/>
      <c r="C49" s="27"/>
      <c r="D49" s="102"/>
      <c r="E49" s="27"/>
      <c r="F49" s="104"/>
      <c r="G49" s="44"/>
      <c r="H49" s="103"/>
      <c r="I49" s="44" t="str">
        <f>IFERROR(VLOOKUP(H49,Engine!$F$13:$G$25,2,FALSE)*G49,"Auto Calc")</f>
        <v>Auto Calc</v>
      </c>
      <c r="J49" s="44" t="str">
        <f>IFERROR(VLOOKUP(F49,Engine!$B$13:$C$24,2,FALSE)*I49,"Auto Calc")</f>
        <v>Auto Calc</v>
      </c>
      <c r="K49" s="103"/>
      <c r="L49" s="44"/>
      <c r="M49" s="103"/>
      <c r="N49" s="44" t="str">
        <f>IFERROR(VLOOKUP(M49,Engine!$F$13:$G$25,2,FALSE)*L49,"Auto Calc")</f>
        <v>Auto Calc</v>
      </c>
      <c r="O49" s="44" t="str">
        <f>IFERROR(VLOOKUP(K49,Engine!$B$13:$C$24,2,FALSE)*N49,"Auto Calc")</f>
        <v>Auto Calc</v>
      </c>
      <c r="P49" s="45">
        <f t="shared" si="3"/>
        <v>0</v>
      </c>
      <c r="Q49" s="27"/>
      <c r="R49" s="27"/>
      <c r="S49" s="27"/>
      <c r="T49" s="27"/>
      <c r="U49" s="27"/>
      <c r="V49" s="66"/>
      <c r="AF49" s="27"/>
      <c r="AG49" s="103"/>
      <c r="AH49" s="44"/>
      <c r="AI49" s="103"/>
      <c r="AJ49" s="44" t="str">
        <f>IFERROR(VLOOKUP(AI49,Engine!$F$13:$G$25,2,FALSE)*AH49,"Auto Calc")</f>
        <v>Auto Calc</v>
      </c>
      <c r="AK49" s="44" t="str">
        <f>IFERROR(VLOOKUP(AG49,Engine!$B$13:$C$24,2,FALSE)*AJ49,"Auto Calc")</f>
        <v>Auto Calc</v>
      </c>
      <c r="AL49" s="103"/>
      <c r="AM49" s="44"/>
      <c r="AN49" s="103"/>
      <c r="AO49" s="44" t="str">
        <f>IFERROR(VLOOKUP(AN49,Engine!$F$13:$G$25,2,FALSE)*AM49,"Auto Calc")</f>
        <v>Auto Calc</v>
      </c>
      <c r="AP49" s="44" t="str">
        <f>IFERROR(VLOOKUP(AL49,Engine!$B$13:$C$24,2,FALSE)*AO49,"Auto Calc")</f>
        <v>Auto Calc</v>
      </c>
      <c r="AQ49" s="45">
        <f t="shared" si="4"/>
        <v>0</v>
      </c>
      <c r="AR49" s="44">
        <f t="shared" si="5"/>
        <v>0</v>
      </c>
      <c r="AS49" s="24"/>
      <c r="AT49" s="27"/>
      <c r="AU49" s="27"/>
      <c r="AV49" s="27"/>
      <c r="AW49" s="27"/>
      <c r="AY49" s="101"/>
    </row>
    <row r="50" spans="1:51" ht="14.5" x14ac:dyDescent="0.35">
      <c r="A50" s="24"/>
      <c r="B50" s="27"/>
      <c r="C50" s="27"/>
      <c r="D50" s="102"/>
      <c r="E50" s="27"/>
      <c r="F50" s="104"/>
      <c r="G50" s="44"/>
      <c r="H50" s="103"/>
      <c r="I50" s="44" t="str">
        <f>IFERROR(VLOOKUP(H50,Engine!$F$13:$G$25,2,FALSE)*G50,"Auto Calc")</f>
        <v>Auto Calc</v>
      </c>
      <c r="J50" s="44" t="str">
        <f>IFERROR(VLOOKUP(F50,Engine!$B$13:$C$24,2,FALSE)*I50,"Auto Calc")</f>
        <v>Auto Calc</v>
      </c>
      <c r="K50" s="103"/>
      <c r="L50" s="44"/>
      <c r="M50" s="103"/>
      <c r="N50" s="44" t="str">
        <f>IFERROR(VLOOKUP(M50,Engine!$F$13:$G$25,2,FALSE)*L50,"Auto Calc")</f>
        <v>Auto Calc</v>
      </c>
      <c r="O50" s="44" t="str">
        <f>IFERROR(VLOOKUP(K50,Engine!$B$13:$C$24,2,FALSE)*N50,"Auto Calc")</f>
        <v>Auto Calc</v>
      </c>
      <c r="P50" s="45">
        <f t="shared" si="3"/>
        <v>0</v>
      </c>
      <c r="Q50" s="27"/>
      <c r="R50" s="27"/>
      <c r="S50" s="27"/>
      <c r="T50" s="27"/>
      <c r="U50" s="27"/>
      <c r="V50" s="66"/>
      <c r="AF50" s="27"/>
      <c r="AG50" s="103"/>
      <c r="AH50" s="44"/>
      <c r="AI50" s="103"/>
      <c r="AJ50" s="44" t="str">
        <f>IFERROR(VLOOKUP(AI50,Engine!$F$13:$G$25,2,FALSE)*AH50,"Auto Calc")</f>
        <v>Auto Calc</v>
      </c>
      <c r="AK50" s="44" t="str">
        <f>IFERROR(VLOOKUP(AG50,Engine!$B$13:$C$24,2,FALSE)*AJ50,"Auto Calc")</f>
        <v>Auto Calc</v>
      </c>
      <c r="AL50" s="103"/>
      <c r="AM50" s="44"/>
      <c r="AN50" s="103"/>
      <c r="AO50" s="44" t="str">
        <f>IFERROR(VLOOKUP(AN50,Engine!$F$13:$G$25,2,FALSE)*AM50,"Auto Calc")</f>
        <v>Auto Calc</v>
      </c>
      <c r="AP50" s="44" t="str">
        <f>IFERROR(VLOOKUP(AL50,Engine!$B$13:$C$24,2,FALSE)*AO50,"Auto Calc")</f>
        <v>Auto Calc</v>
      </c>
      <c r="AQ50" s="45">
        <f t="shared" si="4"/>
        <v>0</v>
      </c>
      <c r="AR50" s="44">
        <f t="shared" si="5"/>
        <v>0</v>
      </c>
      <c r="AS50" s="24"/>
      <c r="AT50" s="27"/>
      <c r="AU50" s="27"/>
      <c r="AV50" s="27"/>
      <c r="AW50" s="27"/>
      <c r="AY50" s="101"/>
    </row>
    <row r="51" spans="1:51" ht="14.5" x14ac:dyDescent="0.35">
      <c r="A51" s="24"/>
      <c r="B51" s="27"/>
      <c r="C51" s="27"/>
      <c r="D51" s="102"/>
      <c r="E51" s="27"/>
      <c r="F51" s="104"/>
      <c r="G51" s="44"/>
      <c r="H51" s="103"/>
      <c r="I51" s="44" t="str">
        <f>IFERROR(VLOOKUP(H51,Engine!$F$13:$G$25,2,FALSE)*G51,"Auto Calc")</f>
        <v>Auto Calc</v>
      </c>
      <c r="J51" s="44" t="str">
        <f>IFERROR(VLOOKUP(F51,Engine!$B$13:$C$24,2,FALSE)*I51,"Auto Calc")</f>
        <v>Auto Calc</v>
      </c>
      <c r="K51" s="103"/>
      <c r="L51" s="44"/>
      <c r="M51" s="103"/>
      <c r="N51" s="44" t="str">
        <f>IFERROR(VLOOKUP(M51,Engine!$F$13:$G$25,2,FALSE)*L51,"Auto Calc")</f>
        <v>Auto Calc</v>
      </c>
      <c r="O51" s="44" t="str">
        <f>IFERROR(VLOOKUP(K51,Engine!$B$13:$C$24,2,FALSE)*N51,"Auto Calc")</f>
        <v>Auto Calc</v>
      </c>
      <c r="P51" s="45">
        <f t="shared" si="3"/>
        <v>0</v>
      </c>
      <c r="Q51" s="27"/>
      <c r="R51" s="27"/>
      <c r="S51" s="27"/>
      <c r="T51" s="27"/>
      <c r="U51" s="27"/>
      <c r="V51" s="66"/>
      <c r="AF51" s="27"/>
      <c r="AG51" s="103"/>
      <c r="AH51" s="44"/>
      <c r="AI51" s="103"/>
      <c r="AJ51" s="44" t="str">
        <f>IFERROR(VLOOKUP(AI51,Engine!$F$13:$G$25,2,FALSE)*AH51,"Auto Calc")</f>
        <v>Auto Calc</v>
      </c>
      <c r="AK51" s="44" t="str">
        <f>IFERROR(VLOOKUP(AG51,Engine!$B$13:$C$24,2,FALSE)*AJ51,"Auto Calc")</f>
        <v>Auto Calc</v>
      </c>
      <c r="AL51" s="103"/>
      <c r="AM51" s="44"/>
      <c r="AN51" s="103"/>
      <c r="AO51" s="44" t="str">
        <f>IFERROR(VLOOKUP(AN51,Engine!$F$13:$G$25,2,FALSE)*AM51,"Auto Calc")</f>
        <v>Auto Calc</v>
      </c>
      <c r="AP51" s="44" t="str">
        <f>IFERROR(VLOOKUP(AL51,Engine!$B$13:$C$24,2,FALSE)*AO51,"Auto Calc")</f>
        <v>Auto Calc</v>
      </c>
      <c r="AQ51" s="45">
        <f t="shared" si="4"/>
        <v>0</v>
      </c>
      <c r="AR51" s="44">
        <f t="shared" si="5"/>
        <v>0</v>
      </c>
      <c r="AS51" s="24"/>
      <c r="AT51" s="27"/>
      <c r="AU51" s="27"/>
      <c r="AV51" s="27"/>
      <c r="AW51" s="27"/>
      <c r="AY51" s="101"/>
    </row>
    <row r="52" spans="1:51" ht="14.5" x14ac:dyDescent="0.35">
      <c r="A52" s="24"/>
      <c r="B52" s="27"/>
      <c r="C52" s="27"/>
      <c r="D52" s="102"/>
      <c r="E52" s="27"/>
      <c r="F52" s="104"/>
      <c r="G52" s="44"/>
      <c r="H52" s="103"/>
      <c r="I52" s="44" t="str">
        <f>IFERROR(VLOOKUP(H52,Engine!$F$13:$G$25,2,FALSE)*G52,"Auto Calc")</f>
        <v>Auto Calc</v>
      </c>
      <c r="J52" s="44" t="str">
        <f>IFERROR(VLOOKUP(F52,Engine!$B$13:$C$24,2,FALSE)*I52,"Auto Calc")</f>
        <v>Auto Calc</v>
      </c>
      <c r="K52" s="103"/>
      <c r="L52" s="44"/>
      <c r="M52" s="103"/>
      <c r="N52" s="44" t="str">
        <f>IFERROR(VLOOKUP(M52,Engine!$F$13:$G$25,2,FALSE)*L52,"Auto Calc")</f>
        <v>Auto Calc</v>
      </c>
      <c r="O52" s="44" t="str">
        <f>IFERROR(VLOOKUP(K52,Engine!$B$13:$C$24,2,FALSE)*N52,"Auto Calc")</f>
        <v>Auto Calc</v>
      </c>
      <c r="P52" s="45">
        <f t="shared" si="3"/>
        <v>0</v>
      </c>
      <c r="Q52" s="27"/>
      <c r="R52" s="27"/>
      <c r="S52" s="27"/>
      <c r="T52" s="27"/>
      <c r="U52" s="27"/>
      <c r="V52" s="66"/>
      <c r="AF52" s="27"/>
      <c r="AG52" s="103"/>
      <c r="AH52" s="44"/>
      <c r="AI52" s="103"/>
      <c r="AJ52" s="44" t="str">
        <f>IFERROR(VLOOKUP(AI52,Engine!$F$13:$G$25,2,FALSE)*AH52,"Auto Calc")</f>
        <v>Auto Calc</v>
      </c>
      <c r="AK52" s="44" t="str">
        <f>IFERROR(VLOOKUP(AG52,Engine!$B$13:$C$24,2,FALSE)*AJ52,"Auto Calc")</f>
        <v>Auto Calc</v>
      </c>
      <c r="AL52" s="103"/>
      <c r="AM52" s="44"/>
      <c r="AN52" s="103"/>
      <c r="AO52" s="44" t="str">
        <f>IFERROR(VLOOKUP(AN52,Engine!$F$13:$G$25,2,FALSE)*AM52,"Auto Calc")</f>
        <v>Auto Calc</v>
      </c>
      <c r="AP52" s="44" t="str">
        <f>IFERROR(VLOOKUP(AL52,Engine!$B$13:$C$24,2,FALSE)*AO52,"Auto Calc")</f>
        <v>Auto Calc</v>
      </c>
      <c r="AQ52" s="45">
        <f t="shared" si="4"/>
        <v>0</v>
      </c>
      <c r="AR52" s="44">
        <f t="shared" si="5"/>
        <v>0</v>
      </c>
      <c r="AS52" s="24"/>
      <c r="AT52" s="27"/>
      <c r="AU52" s="27"/>
      <c r="AV52" s="27"/>
      <c r="AW52" s="27"/>
      <c r="AY52" s="101"/>
    </row>
    <row r="53" spans="1:51" ht="14.5" x14ac:dyDescent="0.35">
      <c r="A53" s="24"/>
      <c r="B53" s="27"/>
      <c r="C53" s="27"/>
      <c r="D53" s="102"/>
      <c r="E53" s="27"/>
      <c r="F53" s="104"/>
      <c r="G53" s="44"/>
      <c r="H53" s="103"/>
      <c r="I53" s="44" t="str">
        <f>IFERROR(VLOOKUP(H53,Engine!$F$13:$G$25,2,FALSE)*G53,"Auto Calc")</f>
        <v>Auto Calc</v>
      </c>
      <c r="J53" s="44" t="str">
        <f>IFERROR(VLOOKUP(F53,Engine!$B$13:$C$24,2,FALSE)*I53,"Auto Calc")</f>
        <v>Auto Calc</v>
      </c>
      <c r="K53" s="103"/>
      <c r="L53" s="44"/>
      <c r="M53" s="103"/>
      <c r="N53" s="44" t="str">
        <f>IFERROR(VLOOKUP(M53,Engine!$F$13:$G$25,2,FALSE)*L53,"Auto Calc")</f>
        <v>Auto Calc</v>
      </c>
      <c r="O53" s="44" t="str">
        <f>IFERROR(VLOOKUP(K53,Engine!$B$13:$C$24,2,FALSE)*N53,"Auto Calc")</f>
        <v>Auto Calc</v>
      </c>
      <c r="P53" s="45">
        <f t="shared" si="3"/>
        <v>0</v>
      </c>
      <c r="Q53" s="27"/>
      <c r="R53" s="27"/>
      <c r="S53" s="27"/>
      <c r="T53" s="27"/>
      <c r="U53" s="27"/>
      <c r="V53" s="66"/>
      <c r="AF53" s="27"/>
      <c r="AG53" s="103"/>
      <c r="AH53" s="44"/>
      <c r="AI53" s="103"/>
      <c r="AJ53" s="44" t="str">
        <f>IFERROR(VLOOKUP(AI53,Engine!$F$13:$G$25,2,FALSE)*AH53,"Auto Calc")</f>
        <v>Auto Calc</v>
      </c>
      <c r="AK53" s="44" t="str">
        <f>IFERROR(VLOOKUP(AG53,Engine!$B$13:$C$24,2,FALSE)*AJ53,"Auto Calc")</f>
        <v>Auto Calc</v>
      </c>
      <c r="AL53" s="103"/>
      <c r="AM53" s="44"/>
      <c r="AN53" s="103"/>
      <c r="AO53" s="44" t="str">
        <f>IFERROR(VLOOKUP(AN53,Engine!$F$13:$G$25,2,FALSE)*AM53,"Auto Calc")</f>
        <v>Auto Calc</v>
      </c>
      <c r="AP53" s="44" t="str">
        <f>IFERROR(VLOOKUP(AL53,Engine!$B$13:$C$24,2,FALSE)*AO53,"Auto Calc")</f>
        <v>Auto Calc</v>
      </c>
      <c r="AQ53" s="45">
        <f t="shared" si="4"/>
        <v>0</v>
      </c>
      <c r="AR53" s="44">
        <f t="shared" si="5"/>
        <v>0</v>
      </c>
      <c r="AS53" s="24"/>
      <c r="AT53" s="27"/>
      <c r="AU53" s="27"/>
      <c r="AV53" s="27"/>
      <c r="AW53" s="27"/>
      <c r="AY53" s="101"/>
    </row>
    <row r="54" spans="1:51" ht="14.5" x14ac:dyDescent="0.35">
      <c r="A54" s="24"/>
      <c r="B54" s="27"/>
      <c r="C54" s="27"/>
      <c r="D54" s="102"/>
      <c r="E54" s="27"/>
      <c r="F54" s="104"/>
      <c r="G54" s="44"/>
      <c r="H54" s="103"/>
      <c r="I54" s="44" t="str">
        <f>IFERROR(VLOOKUP(H54,Engine!$F$13:$G$25,2,FALSE)*G54,"Auto Calc")</f>
        <v>Auto Calc</v>
      </c>
      <c r="J54" s="44" t="str">
        <f>IFERROR(VLOOKUP(F54,Engine!$B$13:$C$24,2,FALSE)*I54,"Auto Calc")</f>
        <v>Auto Calc</v>
      </c>
      <c r="K54" s="103"/>
      <c r="L54" s="44"/>
      <c r="M54" s="103"/>
      <c r="N54" s="44" t="str">
        <f>IFERROR(VLOOKUP(M54,Engine!$F$13:$G$25,2,FALSE)*L54,"Auto Calc")</f>
        <v>Auto Calc</v>
      </c>
      <c r="O54" s="44" t="str">
        <f>IFERROR(VLOOKUP(K54,Engine!$B$13:$C$24,2,FALSE)*N54,"Auto Calc")</f>
        <v>Auto Calc</v>
      </c>
      <c r="P54" s="45">
        <f t="shared" si="3"/>
        <v>0</v>
      </c>
      <c r="Q54" s="27"/>
      <c r="R54" s="27"/>
      <c r="S54" s="27"/>
      <c r="T54" s="27"/>
      <c r="U54" s="27"/>
      <c r="V54" s="66"/>
      <c r="AF54" s="27"/>
      <c r="AG54" s="103"/>
      <c r="AH54" s="44"/>
      <c r="AI54" s="103"/>
      <c r="AJ54" s="44" t="str">
        <f>IFERROR(VLOOKUP(AI54,Engine!$F$13:$G$25,2,FALSE)*AH54,"Auto Calc")</f>
        <v>Auto Calc</v>
      </c>
      <c r="AK54" s="44" t="str">
        <f>IFERROR(VLOOKUP(AG54,Engine!$B$13:$C$24,2,FALSE)*AJ54,"Auto Calc")</f>
        <v>Auto Calc</v>
      </c>
      <c r="AL54" s="103"/>
      <c r="AM54" s="44"/>
      <c r="AN54" s="103"/>
      <c r="AO54" s="44" t="str">
        <f>IFERROR(VLOOKUP(AN54,Engine!$F$13:$G$25,2,FALSE)*AM54,"Auto Calc")</f>
        <v>Auto Calc</v>
      </c>
      <c r="AP54" s="44" t="str">
        <f>IFERROR(VLOOKUP(AL54,Engine!$B$13:$C$24,2,FALSE)*AO54,"Auto Calc")</f>
        <v>Auto Calc</v>
      </c>
      <c r="AQ54" s="45">
        <f t="shared" si="4"/>
        <v>0</v>
      </c>
      <c r="AR54" s="44">
        <f t="shared" si="5"/>
        <v>0</v>
      </c>
      <c r="AS54" s="24"/>
      <c r="AT54" s="27"/>
      <c r="AU54" s="27"/>
      <c r="AV54" s="27"/>
      <c r="AW54" s="27"/>
      <c r="AY54" s="101"/>
    </row>
    <row r="55" spans="1:51" ht="14.5" x14ac:dyDescent="0.35">
      <c r="A55" s="24"/>
      <c r="B55" s="27"/>
      <c r="C55" s="27"/>
      <c r="D55" s="102"/>
      <c r="E55" s="27"/>
      <c r="F55" s="104"/>
      <c r="G55" s="44"/>
      <c r="H55" s="103"/>
      <c r="I55" s="44" t="str">
        <f>IFERROR(VLOOKUP(H55,Engine!$F$13:$G$25,2,FALSE)*G55,"Auto Calc")</f>
        <v>Auto Calc</v>
      </c>
      <c r="J55" s="44" t="str">
        <f>IFERROR(VLOOKUP(F55,Engine!$B$13:$C$24,2,FALSE)*I55,"Auto Calc")</f>
        <v>Auto Calc</v>
      </c>
      <c r="K55" s="103"/>
      <c r="L55" s="44"/>
      <c r="M55" s="103"/>
      <c r="N55" s="44" t="str">
        <f>IFERROR(VLOOKUP(M55,Engine!$F$13:$G$25,2,FALSE)*L55,"Auto Calc")</f>
        <v>Auto Calc</v>
      </c>
      <c r="O55" s="44" t="str">
        <f>IFERROR(VLOOKUP(K55,Engine!$B$13:$C$24,2,FALSE)*N55,"Auto Calc")</f>
        <v>Auto Calc</v>
      </c>
      <c r="P55" s="45">
        <f t="shared" si="3"/>
        <v>0</v>
      </c>
      <c r="Q55" s="27"/>
      <c r="R55" s="27"/>
      <c r="S55" s="27"/>
      <c r="T55" s="27"/>
      <c r="U55" s="27"/>
      <c r="V55" s="66"/>
      <c r="AF55" s="27"/>
      <c r="AG55" s="103"/>
      <c r="AH55" s="44"/>
      <c r="AI55" s="103"/>
      <c r="AJ55" s="44" t="str">
        <f>IFERROR(VLOOKUP(AI55,Engine!$F$13:$G$25,2,FALSE)*AH55,"Auto Calc")</f>
        <v>Auto Calc</v>
      </c>
      <c r="AK55" s="44" t="str">
        <f>IFERROR(VLOOKUP(AG55,Engine!$B$13:$C$24,2,FALSE)*AJ55,"Auto Calc")</f>
        <v>Auto Calc</v>
      </c>
      <c r="AL55" s="103"/>
      <c r="AM55" s="44"/>
      <c r="AN55" s="103"/>
      <c r="AO55" s="44" t="str">
        <f>IFERROR(VLOOKUP(AN55,Engine!$F$13:$G$25,2,FALSE)*AM55,"Auto Calc")</f>
        <v>Auto Calc</v>
      </c>
      <c r="AP55" s="44" t="str">
        <f>IFERROR(VLOOKUP(AL55,Engine!$B$13:$C$24,2,FALSE)*AO55,"Auto Calc")</f>
        <v>Auto Calc</v>
      </c>
      <c r="AQ55" s="45">
        <f t="shared" si="4"/>
        <v>0</v>
      </c>
      <c r="AR55" s="44">
        <f t="shared" si="5"/>
        <v>0</v>
      </c>
      <c r="AS55" s="24"/>
      <c r="AT55" s="27"/>
      <c r="AU55" s="27"/>
      <c r="AV55" s="27"/>
      <c r="AW55" s="27"/>
      <c r="AY55" s="101"/>
    </row>
    <row r="56" spans="1:51" ht="14.5" x14ac:dyDescent="0.35">
      <c r="A56" s="24"/>
      <c r="B56" s="27"/>
      <c r="C56" s="27"/>
      <c r="D56" s="102"/>
      <c r="E56" s="27"/>
      <c r="F56" s="104"/>
      <c r="G56" s="44"/>
      <c r="H56" s="103"/>
      <c r="I56" s="44" t="str">
        <f>IFERROR(VLOOKUP(H56,Engine!$F$13:$G$25,2,FALSE)*G56,"Auto Calc")</f>
        <v>Auto Calc</v>
      </c>
      <c r="J56" s="44" t="str">
        <f>IFERROR(VLOOKUP(F56,Engine!$B$13:$C$24,2,FALSE)*I56,"Auto Calc")</f>
        <v>Auto Calc</v>
      </c>
      <c r="K56" s="103"/>
      <c r="L56" s="44"/>
      <c r="M56" s="103"/>
      <c r="N56" s="44" t="str">
        <f>IFERROR(VLOOKUP(M56,Engine!$F$13:$G$25,2,FALSE)*L56,"Auto Calc")</f>
        <v>Auto Calc</v>
      </c>
      <c r="O56" s="44" t="str">
        <f>IFERROR(VLOOKUP(K56,Engine!$B$13:$C$24,2,FALSE)*N56,"Auto Calc")</f>
        <v>Auto Calc</v>
      </c>
      <c r="P56" s="45">
        <f t="shared" si="3"/>
        <v>0</v>
      </c>
      <c r="Q56" s="27"/>
      <c r="R56" s="27"/>
      <c r="S56" s="27"/>
      <c r="T56" s="27"/>
      <c r="U56" s="27"/>
      <c r="V56" s="66"/>
      <c r="AF56" s="27"/>
      <c r="AG56" s="103"/>
      <c r="AH56" s="44"/>
      <c r="AI56" s="103"/>
      <c r="AJ56" s="44" t="str">
        <f>IFERROR(VLOOKUP(AI56,Engine!$F$13:$G$25,2,FALSE)*AH56,"Auto Calc")</f>
        <v>Auto Calc</v>
      </c>
      <c r="AK56" s="44" t="str">
        <f>IFERROR(VLOOKUP(AG56,Engine!$B$13:$C$24,2,FALSE)*AJ56,"Auto Calc")</f>
        <v>Auto Calc</v>
      </c>
      <c r="AL56" s="103"/>
      <c r="AM56" s="44"/>
      <c r="AN56" s="103"/>
      <c r="AO56" s="44" t="str">
        <f>IFERROR(VLOOKUP(AN56,Engine!$F$13:$G$25,2,FALSE)*AM56,"Auto Calc")</f>
        <v>Auto Calc</v>
      </c>
      <c r="AP56" s="44" t="str">
        <f>IFERROR(VLOOKUP(AL56,Engine!$B$13:$C$24,2,FALSE)*AO56,"Auto Calc")</f>
        <v>Auto Calc</v>
      </c>
      <c r="AQ56" s="45">
        <f t="shared" si="4"/>
        <v>0</v>
      </c>
      <c r="AR56" s="44">
        <f t="shared" si="5"/>
        <v>0</v>
      </c>
      <c r="AS56" s="24"/>
      <c r="AT56" s="27"/>
      <c r="AU56" s="27"/>
      <c r="AV56" s="27"/>
      <c r="AW56" s="27"/>
      <c r="AY56" s="101"/>
    </row>
    <row r="57" spans="1:51" ht="14.5" x14ac:dyDescent="0.35">
      <c r="A57" s="24"/>
      <c r="B57" s="27"/>
      <c r="C57" s="27"/>
      <c r="D57" s="102"/>
      <c r="E57" s="27"/>
      <c r="F57" s="104"/>
      <c r="G57" s="44"/>
      <c r="H57" s="103"/>
      <c r="I57" s="44" t="str">
        <f>IFERROR(VLOOKUP(H57,Engine!$F$13:$G$25,2,FALSE)*G57,"Auto Calc")</f>
        <v>Auto Calc</v>
      </c>
      <c r="J57" s="44" t="str">
        <f>IFERROR(VLOOKUP(F57,Engine!$B$13:$C$24,2,FALSE)*I57,"Auto Calc")</f>
        <v>Auto Calc</v>
      </c>
      <c r="K57" s="103"/>
      <c r="L57" s="44"/>
      <c r="M57" s="103"/>
      <c r="N57" s="44" t="str">
        <f>IFERROR(VLOOKUP(M57,Engine!$F$13:$G$25,2,FALSE)*L57,"Auto Calc")</f>
        <v>Auto Calc</v>
      </c>
      <c r="O57" s="44" t="str">
        <f>IFERROR(VLOOKUP(K57,Engine!$B$13:$C$24,2,FALSE)*N57,"Auto Calc")</f>
        <v>Auto Calc</v>
      </c>
      <c r="P57" s="45">
        <f t="shared" si="3"/>
        <v>0</v>
      </c>
      <c r="Q57" s="27"/>
      <c r="R57" s="27"/>
      <c r="S57" s="27"/>
      <c r="T57" s="27"/>
      <c r="U57" s="27"/>
      <c r="V57" s="66"/>
      <c r="AF57" s="27"/>
      <c r="AG57" s="103"/>
      <c r="AH57" s="44"/>
      <c r="AI57" s="103"/>
      <c r="AJ57" s="44" t="str">
        <f>IFERROR(VLOOKUP(AI57,Engine!$F$13:$G$25,2,FALSE)*AH57,"Auto Calc")</f>
        <v>Auto Calc</v>
      </c>
      <c r="AK57" s="44" t="str">
        <f>IFERROR(VLOOKUP(AG57,Engine!$B$13:$C$24,2,FALSE)*AJ57,"Auto Calc")</f>
        <v>Auto Calc</v>
      </c>
      <c r="AL57" s="103"/>
      <c r="AM57" s="44"/>
      <c r="AN57" s="103"/>
      <c r="AO57" s="44" t="str">
        <f>IFERROR(VLOOKUP(AN57,Engine!$F$13:$G$25,2,FALSE)*AM57,"Auto Calc")</f>
        <v>Auto Calc</v>
      </c>
      <c r="AP57" s="44" t="str">
        <f>IFERROR(VLOOKUP(AL57,Engine!$B$13:$C$24,2,FALSE)*AO57,"Auto Calc")</f>
        <v>Auto Calc</v>
      </c>
      <c r="AQ57" s="45">
        <f t="shared" si="4"/>
        <v>0</v>
      </c>
      <c r="AR57" s="44">
        <f t="shared" si="5"/>
        <v>0</v>
      </c>
      <c r="AS57" s="24"/>
      <c r="AT57" s="27"/>
      <c r="AU57" s="27"/>
      <c r="AV57" s="27"/>
      <c r="AW57" s="27"/>
      <c r="AY57" s="101"/>
    </row>
    <row r="58" spans="1:51" ht="14.5" x14ac:dyDescent="0.35">
      <c r="A58" s="24"/>
      <c r="B58" s="27"/>
      <c r="C58" s="27"/>
      <c r="D58" s="102"/>
      <c r="E58" s="27"/>
      <c r="F58" s="104"/>
      <c r="G58" s="44"/>
      <c r="H58" s="103"/>
      <c r="I58" s="44" t="str">
        <f>IFERROR(VLOOKUP(H58,Engine!$F$13:$G$25,2,FALSE)*G58,"Auto Calc")</f>
        <v>Auto Calc</v>
      </c>
      <c r="J58" s="44" t="str">
        <f>IFERROR(VLOOKUP(F58,Engine!$B$13:$C$24,2,FALSE)*I58,"Auto Calc")</f>
        <v>Auto Calc</v>
      </c>
      <c r="K58" s="103"/>
      <c r="L58" s="44"/>
      <c r="M58" s="103"/>
      <c r="N58" s="44" t="str">
        <f>IFERROR(VLOOKUP(M58,Engine!$F$13:$G$25,2,FALSE)*L58,"Auto Calc")</f>
        <v>Auto Calc</v>
      </c>
      <c r="O58" s="44" t="str">
        <f>IFERROR(VLOOKUP(K58,Engine!$B$13:$C$24,2,FALSE)*N58,"Auto Calc")</f>
        <v>Auto Calc</v>
      </c>
      <c r="P58" s="45">
        <f t="shared" si="3"/>
        <v>0</v>
      </c>
      <c r="Q58" s="27"/>
      <c r="R58" s="27"/>
      <c r="S58" s="27"/>
      <c r="T58" s="27"/>
      <c r="U58" s="27"/>
      <c r="V58" s="66"/>
      <c r="AF58" s="27"/>
      <c r="AG58" s="103"/>
      <c r="AH58" s="44"/>
      <c r="AI58" s="103"/>
      <c r="AJ58" s="44" t="str">
        <f>IFERROR(VLOOKUP(AI58,Engine!$F$13:$G$25,2,FALSE)*AH58,"Auto Calc")</f>
        <v>Auto Calc</v>
      </c>
      <c r="AK58" s="44" t="str">
        <f>IFERROR(VLOOKUP(AG58,Engine!$B$13:$C$24,2,FALSE)*AJ58,"Auto Calc")</f>
        <v>Auto Calc</v>
      </c>
      <c r="AL58" s="103"/>
      <c r="AM58" s="44"/>
      <c r="AN58" s="103"/>
      <c r="AO58" s="44" t="str">
        <f>IFERROR(VLOOKUP(AN58,Engine!$F$13:$G$25,2,FALSE)*AM58,"Auto Calc")</f>
        <v>Auto Calc</v>
      </c>
      <c r="AP58" s="44" t="str">
        <f>IFERROR(VLOOKUP(AL58,Engine!$B$13:$C$24,2,FALSE)*AO58,"Auto Calc")</f>
        <v>Auto Calc</v>
      </c>
      <c r="AQ58" s="45">
        <f t="shared" si="4"/>
        <v>0</v>
      </c>
      <c r="AR58" s="44">
        <f t="shared" si="5"/>
        <v>0</v>
      </c>
      <c r="AS58" s="24"/>
      <c r="AT58" s="27"/>
      <c r="AU58" s="27"/>
      <c r="AV58" s="27"/>
      <c r="AW58" s="27"/>
      <c r="AY58" s="101"/>
    </row>
    <row r="59" spans="1:51" ht="14.5" x14ac:dyDescent="0.35">
      <c r="A59" s="24"/>
      <c r="B59" s="27"/>
      <c r="C59" s="27"/>
      <c r="D59" s="102"/>
      <c r="E59" s="27"/>
      <c r="F59" s="104"/>
      <c r="G59" s="44"/>
      <c r="H59" s="103"/>
      <c r="I59" s="44" t="str">
        <f>IFERROR(VLOOKUP(H59,Engine!$F$13:$G$25,2,FALSE)*G59,"Auto Calc")</f>
        <v>Auto Calc</v>
      </c>
      <c r="J59" s="44" t="str">
        <f>IFERROR(VLOOKUP(F59,Engine!$B$13:$C$24,2,FALSE)*I59,"Auto Calc")</f>
        <v>Auto Calc</v>
      </c>
      <c r="K59" s="103"/>
      <c r="L59" s="44"/>
      <c r="M59" s="103"/>
      <c r="N59" s="44" t="str">
        <f>IFERROR(VLOOKUP(M59,Engine!$F$13:$G$25,2,FALSE)*L59,"Auto Calc")</f>
        <v>Auto Calc</v>
      </c>
      <c r="O59" s="44" t="str">
        <f>IFERROR(VLOOKUP(K59,Engine!$B$13:$C$24,2,FALSE)*N59,"Auto Calc")</f>
        <v>Auto Calc</v>
      </c>
      <c r="P59" s="45">
        <f t="shared" si="3"/>
        <v>0</v>
      </c>
      <c r="Q59" s="27"/>
      <c r="R59" s="27"/>
      <c r="S59" s="27"/>
      <c r="T59" s="27"/>
      <c r="U59" s="27"/>
      <c r="V59" s="66"/>
      <c r="AF59" s="27"/>
      <c r="AG59" s="103"/>
      <c r="AH59" s="44"/>
      <c r="AI59" s="103"/>
      <c r="AJ59" s="44" t="str">
        <f>IFERROR(VLOOKUP(AI59,Engine!$F$13:$G$25,2,FALSE)*AH59,"Auto Calc")</f>
        <v>Auto Calc</v>
      </c>
      <c r="AK59" s="44" t="str">
        <f>IFERROR(VLOOKUP(AG59,Engine!$B$13:$C$24,2,FALSE)*AJ59,"Auto Calc")</f>
        <v>Auto Calc</v>
      </c>
      <c r="AL59" s="103"/>
      <c r="AM59" s="44"/>
      <c r="AN59" s="103"/>
      <c r="AO59" s="44" t="str">
        <f>IFERROR(VLOOKUP(AN59,Engine!$F$13:$G$25,2,FALSE)*AM59,"Auto Calc")</f>
        <v>Auto Calc</v>
      </c>
      <c r="AP59" s="44" t="str">
        <f>IFERROR(VLOOKUP(AL59,Engine!$B$13:$C$24,2,FALSE)*AO59,"Auto Calc")</f>
        <v>Auto Calc</v>
      </c>
      <c r="AQ59" s="45">
        <f t="shared" si="4"/>
        <v>0</v>
      </c>
      <c r="AR59" s="44">
        <f t="shared" si="5"/>
        <v>0</v>
      </c>
      <c r="AS59" s="24"/>
      <c r="AT59" s="27"/>
      <c r="AU59" s="27"/>
      <c r="AV59" s="27"/>
      <c r="AW59" s="27"/>
      <c r="AY59" s="101"/>
    </row>
    <row r="60" spans="1:51" ht="14.5" x14ac:dyDescent="0.35">
      <c r="A60" s="24"/>
      <c r="B60" s="27"/>
      <c r="C60" s="27"/>
      <c r="D60" s="102"/>
      <c r="E60" s="27"/>
      <c r="F60" s="104"/>
      <c r="G60" s="44"/>
      <c r="H60" s="103"/>
      <c r="I60" s="44" t="str">
        <f>IFERROR(VLOOKUP(H60,Engine!$F$13:$G$25,2,FALSE)*G60,"Auto Calc")</f>
        <v>Auto Calc</v>
      </c>
      <c r="J60" s="44" t="str">
        <f>IFERROR(VLOOKUP(F60,Engine!$B$13:$C$24,2,FALSE)*I60,"Auto Calc")</f>
        <v>Auto Calc</v>
      </c>
      <c r="K60" s="103"/>
      <c r="L60" s="44"/>
      <c r="M60" s="103"/>
      <c r="N60" s="44" t="str">
        <f>IFERROR(VLOOKUP(M60,Engine!$F$13:$G$25,2,FALSE)*L60,"Auto Calc")</f>
        <v>Auto Calc</v>
      </c>
      <c r="O60" s="44" t="str">
        <f>IFERROR(VLOOKUP(K60,Engine!$B$13:$C$24,2,FALSE)*N60,"Auto Calc")</f>
        <v>Auto Calc</v>
      </c>
      <c r="P60" s="45">
        <f t="shared" si="3"/>
        <v>0</v>
      </c>
      <c r="Q60" s="27"/>
      <c r="R60" s="27"/>
      <c r="S60" s="27"/>
      <c r="T60" s="27"/>
      <c r="U60" s="27"/>
      <c r="V60" s="66"/>
      <c r="AF60" s="27"/>
      <c r="AG60" s="103"/>
      <c r="AH60" s="44"/>
      <c r="AI60" s="103"/>
      <c r="AJ60" s="44" t="str">
        <f>IFERROR(VLOOKUP(AI60,Engine!$F$13:$G$25,2,FALSE)*AH60,"Auto Calc")</f>
        <v>Auto Calc</v>
      </c>
      <c r="AK60" s="44" t="str">
        <f>IFERROR(VLOOKUP(AG60,Engine!$B$13:$C$24,2,FALSE)*AJ60,"Auto Calc")</f>
        <v>Auto Calc</v>
      </c>
      <c r="AL60" s="103"/>
      <c r="AM60" s="44"/>
      <c r="AN60" s="103"/>
      <c r="AO60" s="44" t="str">
        <f>IFERROR(VLOOKUP(AN60,Engine!$F$13:$G$25,2,FALSE)*AM60,"Auto Calc")</f>
        <v>Auto Calc</v>
      </c>
      <c r="AP60" s="44" t="str">
        <f>IFERROR(VLOOKUP(AL60,Engine!$B$13:$C$24,2,FALSE)*AO60,"Auto Calc")</f>
        <v>Auto Calc</v>
      </c>
      <c r="AQ60" s="45">
        <f t="shared" si="4"/>
        <v>0</v>
      </c>
      <c r="AR60" s="44">
        <f t="shared" si="5"/>
        <v>0</v>
      </c>
      <c r="AS60" s="24"/>
      <c r="AT60" s="27"/>
      <c r="AU60" s="27"/>
      <c r="AV60" s="27"/>
      <c r="AW60" s="27"/>
      <c r="AY60" s="101"/>
    </row>
    <row r="61" spans="1:51" ht="14.5" x14ac:dyDescent="0.35">
      <c r="A61" s="24"/>
      <c r="B61" s="27"/>
      <c r="C61" s="27"/>
      <c r="D61" s="102"/>
      <c r="E61" s="27"/>
      <c r="F61" s="104"/>
      <c r="G61" s="44"/>
      <c r="H61" s="103"/>
      <c r="I61" s="44" t="str">
        <f>IFERROR(VLOOKUP(H61,Engine!$F$13:$G$25,2,FALSE)*G61,"Auto Calc")</f>
        <v>Auto Calc</v>
      </c>
      <c r="J61" s="44" t="str">
        <f>IFERROR(VLOOKUP(F61,Engine!$B$13:$C$24,2,FALSE)*I61,"Auto Calc")</f>
        <v>Auto Calc</v>
      </c>
      <c r="K61" s="103"/>
      <c r="L61" s="44"/>
      <c r="M61" s="103"/>
      <c r="N61" s="44" t="str">
        <f>IFERROR(VLOOKUP(M61,Engine!$F$13:$G$25,2,FALSE)*L61,"Auto Calc")</f>
        <v>Auto Calc</v>
      </c>
      <c r="O61" s="44" t="str">
        <f>IFERROR(VLOOKUP(K61,Engine!$B$13:$C$24,2,FALSE)*N61,"Auto Calc")</f>
        <v>Auto Calc</v>
      </c>
      <c r="P61" s="45">
        <f t="shared" si="3"/>
        <v>0</v>
      </c>
      <c r="Q61" s="27"/>
      <c r="R61" s="27"/>
      <c r="S61" s="27"/>
      <c r="T61" s="27"/>
      <c r="U61" s="27"/>
      <c r="V61" s="66"/>
      <c r="AF61" s="27"/>
      <c r="AG61" s="103"/>
      <c r="AH61" s="44"/>
      <c r="AI61" s="103"/>
      <c r="AJ61" s="44" t="str">
        <f>IFERROR(VLOOKUP(AI61,Engine!$F$13:$G$25,2,FALSE)*AH61,"Auto Calc")</f>
        <v>Auto Calc</v>
      </c>
      <c r="AK61" s="44" t="str">
        <f>IFERROR(VLOOKUP(AG61,Engine!$B$13:$C$24,2,FALSE)*AJ61,"Auto Calc")</f>
        <v>Auto Calc</v>
      </c>
      <c r="AL61" s="103"/>
      <c r="AM61" s="44"/>
      <c r="AN61" s="103"/>
      <c r="AO61" s="44" t="str">
        <f>IFERROR(VLOOKUP(AN61,Engine!$F$13:$G$25,2,FALSE)*AM61,"Auto Calc")</f>
        <v>Auto Calc</v>
      </c>
      <c r="AP61" s="44" t="str">
        <f>IFERROR(VLOOKUP(AL61,Engine!$B$13:$C$24,2,FALSE)*AO61,"Auto Calc")</f>
        <v>Auto Calc</v>
      </c>
      <c r="AQ61" s="45">
        <f t="shared" si="4"/>
        <v>0</v>
      </c>
      <c r="AR61" s="44">
        <f t="shared" si="5"/>
        <v>0</v>
      </c>
      <c r="AS61" s="24"/>
      <c r="AT61" s="27"/>
      <c r="AU61" s="27"/>
      <c r="AV61" s="27"/>
      <c r="AW61" s="27"/>
      <c r="AY61" s="101"/>
    </row>
    <row r="62" spans="1:51" ht="14.5" x14ac:dyDescent="0.35">
      <c r="A62" s="24"/>
      <c r="B62" s="27"/>
      <c r="C62" s="27"/>
      <c r="D62" s="102"/>
      <c r="E62" s="27"/>
      <c r="F62" s="104"/>
      <c r="G62" s="44"/>
      <c r="H62" s="103"/>
      <c r="I62" s="44" t="str">
        <f>IFERROR(VLOOKUP(H62,Engine!$F$13:$G$25,2,FALSE)*G62,"Auto Calc")</f>
        <v>Auto Calc</v>
      </c>
      <c r="J62" s="44" t="str">
        <f>IFERROR(VLOOKUP(F62,Engine!$B$13:$C$24,2,FALSE)*I62,"Auto Calc")</f>
        <v>Auto Calc</v>
      </c>
      <c r="K62" s="103"/>
      <c r="L62" s="44"/>
      <c r="M62" s="103"/>
      <c r="N62" s="44" t="str">
        <f>IFERROR(VLOOKUP(M62,Engine!$F$13:$G$25,2,FALSE)*L62,"Auto Calc")</f>
        <v>Auto Calc</v>
      </c>
      <c r="O62" s="44" t="str">
        <f>IFERROR(VLOOKUP(K62,Engine!$B$13:$C$24,2,FALSE)*N62,"Auto Calc")</f>
        <v>Auto Calc</v>
      </c>
      <c r="P62" s="45">
        <f t="shared" si="3"/>
        <v>0</v>
      </c>
      <c r="Q62" s="27"/>
      <c r="R62" s="27"/>
      <c r="S62" s="27"/>
      <c r="T62" s="27"/>
      <c r="U62" s="27"/>
      <c r="V62" s="66"/>
      <c r="AF62" s="27"/>
      <c r="AG62" s="103"/>
      <c r="AH62" s="44"/>
      <c r="AI62" s="103"/>
      <c r="AJ62" s="44" t="str">
        <f>IFERROR(VLOOKUP(AI62,Engine!$F$13:$G$25,2,FALSE)*AH62,"Auto Calc")</f>
        <v>Auto Calc</v>
      </c>
      <c r="AK62" s="44" t="str">
        <f>IFERROR(VLOOKUP(AG62,Engine!$B$13:$C$24,2,FALSE)*AJ62,"Auto Calc")</f>
        <v>Auto Calc</v>
      </c>
      <c r="AL62" s="103"/>
      <c r="AM62" s="44"/>
      <c r="AN62" s="103"/>
      <c r="AO62" s="44" t="str">
        <f>IFERROR(VLOOKUP(AN62,Engine!$F$13:$G$25,2,FALSE)*AM62,"Auto Calc")</f>
        <v>Auto Calc</v>
      </c>
      <c r="AP62" s="44" t="str">
        <f>IFERROR(VLOOKUP(AL62,Engine!$B$13:$C$24,2,FALSE)*AO62,"Auto Calc")</f>
        <v>Auto Calc</v>
      </c>
      <c r="AQ62" s="45">
        <f t="shared" si="4"/>
        <v>0</v>
      </c>
      <c r="AR62" s="44">
        <f t="shared" si="5"/>
        <v>0</v>
      </c>
      <c r="AS62" s="24"/>
      <c r="AT62" s="27"/>
      <c r="AU62" s="27"/>
      <c r="AV62" s="27"/>
      <c r="AW62" s="27"/>
      <c r="AY62" s="101"/>
    </row>
    <row r="63" spans="1:51" ht="14.5" x14ac:dyDescent="0.35">
      <c r="A63" s="24"/>
      <c r="B63" s="27"/>
      <c r="C63" s="27"/>
      <c r="D63" s="102"/>
      <c r="E63" s="27"/>
      <c r="F63" s="104"/>
      <c r="G63" s="44"/>
      <c r="H63" s="103"/>
      <c r="I63" s="44" t="str">
        <f>IFERROR(VLOOKUP(H63,Engine!$F$13:$G$25,2,FALSE)*G63,"Auto Calc")</f>
        <v>Auto Calc</v>
      </c>
      <c r="J63" s="44" t="str">
        <f>IFERROR(VLOOKUP(F63,Engine!$B$13:$C$24,2,FALSE)*I63,"Auto Calc")</f>
        <v>Auto Calc</v>
      </c>
      <c r="K63" s="103"/>
      <c r="L63" s="44"/>
      <c r="M63" s="103"/>
      <c r="N63" s="44" t="str">
        <f>IFERROR(VLOOKUP(M63,Engine!$F$13:$G$25,2,FALSE)*L63,"Auto Calc")</f>
        <v>Auto Calc</v>
      </c>
      <c r="O63" s="44" t="str">
        <f>IFERROR(VLOOKUP(K63,Engine!$B$13:$C$24,2,FALSE)*N63,"Auto Calc")</f>
        <v>Auto Calc</v>
      </c>
      <c r="P63" s="45">
        <f t="shared" si="3"/>
        <v>0</v>
      </c>
      <c r="Q63" s="27"/>
      <c r="R63" s="27"/>
      <c r="S63" s="27"/>
      <c r="T63" s="27"/>
      <c r="U63" s="27"/>
      <c r="V63" s="66"/>
      <c r="AF63" s="27"/>
      <c r="AG63" s="103"/>
      <c r="AH63" s="44"/>
      <c r="AI63" s="103"/>
      <c r="AJ63" s="44" t="str">
        <f>IFERROR(VLOOKUP(AI63,Engine!$F$13:$G$25,2,FALSE)*AH63,"Auto Calc")</f>
        <v>Auto Calc</v>
      </c>
      <c r="AK63" s="44" t="str">
        <f>IFERROR(VLOOKUP(AG63,Engine!$B$13:$C$24,2,FALSE)*AJ63,"Auto Calc")</f>
        <v>Auto Calc</v>
      </c>
      <c r="AL63" s="103"/>
      <c r="AM63" s="44"/>
      <c r="AN63" s="103"/>
      <c r="AO63" s="44" t="str">
        <f>IFERROR(VLOOKUP(AN63,Engine!$F$13:$G$25,2,FALSE)*AM63,"Auto Calc")</f>
        <v>Auto Calc</v>
      </c>
      <c r="AP63" s="44" t="str">
        <f>IFERROR(VLOOKUP(AL63,Engine!$B$13:$C$24,2,FALSE)*AO63,"Auto Calc")</f>
        <v>Auto Calc</v>
      </c>
      <c r="AQ63" s="45">
        <f t="shared" si="4"/>
        <v>0</v>
      </c>
      <c r="AR63" s="44">
        <f t="shared" si="5"/>
        <v>0</v>
      </c>
      <c r="AS63" s="24"/>
      <c r="AT63" s="27"/>
      <c r="AU63" s="27"/>
      <c r="AV63" s="27"/>
      <c r="AW63" s="27"/>
      <c r="AY63" s="101"/>
    </row>
    <row r="64" spans="1:51" ht="14.5" x14ac:dyDescent="0.35">
      <c r="A64" s="24"/>
      <c r="B64" s="27"/>
      <c r="C64" s="27"/>
      <c r="D64" s="102"/>
      <c r="E64" s="27"/>
      <c r="F64" s="104"/>
      <c r="G64" s="44"/>
      <c r="H64" s="103"/>
      <c r="I64" s="44" t="str">
        <f>IFERROR(VLOOKUP(H64,Engine!$F$13:$G$25,2,FALSE)*G64,"Auto Calc")</f>
        <v>Auto Calc</v>
      </c>
      <c r="J64" s="44" t="str">
        <f>IFERROR(VLOOKUP(F64,Engine!$B$13:$C$24,2,FALSE)*I64,"Auto Calc")</f>
        <v>Auto Calc</v>
      </c>
      <c r="K64" s="103"/>
      <c r="L64" s="44"/>
      <c r="M64" s="103"/>
      <c r="N64" s="44" t="str">
        <f>IFERROR(VLOOKUP(M64,Engine!$F$13:$G$25,2,FALSE)*L64,"Auto Calc")</f>
        <v>Auto Calc</v>
      </c>
      <c r="O64" s="44" t="str">
        <f>IFERROR(VLOOKUP(K64,Engine!$B$13:$C$24,2,FALSE)*N64,"Auto Calc")</f>
        <v>Auto Calc</v>
      </c>
      <c r="P64" s="45">
        <f t="shared" si="3"/>
        <v>0</v>
      </c>
      <c r="Q64" s="27"/>
      <c r="R64" s="27"/>
      <c r="S64" s="27"/>
      <c r="T64" s="27"/>
      <c r="U64" s="27"/>
      <c r="V64" s="66"/>
      <c r="AF64" s="27"/>
      <c r="AG64" s="103"/>
      <c r="AH64" s="44"/>
      <c r="AI64" s="103"/>
      <c r="AJ64" s="44" t="str">
        <f>IFERROR(VLOOKUP(AI64,Engine!$F$13:$G$25,2,FALSE)*AH64,"Auto Calc")</f>
        <v>Auto Calc</v>
      </c>
      <c r="AK64" s="44" t="str">
        <f>IFERROR(VLOOKUP(AG64,Engine!$B$13:$C$24,2,FALSE)*AJ64,"Auto Calc")</f>
        <v>Auto Calc</v>
      </c>
      <c r="AL64" s="103"/>
      <c r="AM64" s="44"/>
      <c r="AN64" s="103"/>
      <c r="AO64" s="44" t="str">
        <f>IFERROR(VLOOKUP(AN64,Engine!$F$13:$G$25,2,FALSE)*AM64,"Auto Calc")</f>
        <v>Auto Calc</v>
      </c>
      <c r="AP64" s="44" t="str">
        <f>IFERROR(VLOOKUP(AL64,Engine!$B$13:$C$24,2,FALSE)*AO64,"Auto Calc")</f>
        <v>Auto Calc</v>
      </c>
      <c r="AQ64" s="45">
        <f t="shared" si="4"/>
        <v>0</v>
      </c>
      <c r="AR64" s="44">
        <f t="shared" si="5"/>
        <v>0</v>
      </c>
      <c r="AS64" s="24"/>
      <c r="AT64" s="27"/>
      <c r="AU64" s="27"/>
      <c r="AV64" s="27"/>
      <c r="AW64" s="27"/>
      <c r="AY64" s="101"/>
    </row>
    <row r="65" spans="1:51" ht="14.5" x14ac:dyDescent="0.35">
      <c r="A65" s="24"/>
      <c r="B65" s="27"/>
      <c r="C65" s="27"/>
      <c r="D65" s="102"/>
      <c r="E65" s="27"/>
      <c r="F65" s="104"/>
      <c r="G65" s="44"/>
      <c r="H65" s="103"/>
      <c r="I65" s="44" t="str">
        <f>IFERROR(VLOOKUP(H65,Engine!$F$13:$G$25,2,FALSE)*G65,"Auto Calc")</f>
        <v>Auto Calc</v>
      </c>
      <c r="J65" s="44" t="str">
        <f>IFERROR(VLOOKUP(F65,Engine!$B$13:$C$24,2,FALSE)*I65,"Auto Calc")</f>
        <v>Auto Calc</v>
      </c>
      <c r="K65" s="103"/>
      <c r="L65" s="44"/>
      <c r="M65" s="103"/>
      <c r="N65" s="44" t="str">
        <f>IFERROR(VLOOKUP(M65,Engine!$F$13:$G$25,2,FALSE)*L65,"Auto Calc")</f>
        <v>Auto Calc</v>
      </c>
      <c r="O65" s="44" t="str">
        <f>IFERROR(VLOOKUP(K65,Engine!$B$13:$C$24,2,FALSE)*N65,"Auto Calc")</f>
        <v>Auto Calc</v>
      </c>
      <c r="P65" s="45">
        <f t="shared" si="3"/>
        <v>0</v>
      </c>
      <c r="Q65" s="27"/>
      <c r="R65" s="27"/>
      <c r="S65" s="27"/>
      <c r="T65" s="27"/>
      <c r="U65" s="27"/>
      <c r="V65" s="66"/>
      <c r="AF65" s="27"/>
      <c r="AG65" s="103"/>
      <c r="AH65" s="44"/>
      <c r="AI65" s="103"/>
      <c r="AJ65" s="44" t="str">
        <f>IFERROR(VLOOKUP(AI65,Engine!$F$13:$G$25,2,FALSE)*AH65,"Auto Calc")</f>
        <v>Auto Calc</v>
      </c>
      <c r="AK65" s="44" t="str">
        <f>IFERROR(VLOOKUP(AG65,Engine!$B$13:$C$24,2,FALSE)*AJ65,"Auto Calc")</f>
        <v>Auto Calc</v>
      </c>
      <c r="AL65" s="103"/>
      <c r="AM65" s="44"/>
      <c r="AN65" s="103"/>
      <c r="AO65" s="44" t="str">
        <f>IFERROR(VLOOKUP(AN65,Engine!$F$13:$G$25,2,FALSE)*AM65,"Auto Calc")</f>
        <v>Auto Calc</v>
      </c>
      <c r="AP65" s="44" t="str">
        <f>IFERROR(VLOOKUP(AL65,Engine!$B$13:$C$24,2,FALSE)*AO65,"Auto Calc")</f>
        <v>Auto Calc</v>
      </c>
      <c r="AQ65" s="45">
        <f t="shared" si="4"/>
        <v>0</v>
      </c>
      <c r="AR65" s="44">
        <f t="shared" si="5"/>
        <v>0</v>
      </c>
      <c r="AS65" s="24"/>
      <c r="AT65" s="27"/>
      <c r="AU65" s="27"/>
      <c r="AV65" s="27"/>
      <c r="AW65" s="27"/>
      <c r="AY65" s="101"/>
    </row>
    <row r="66" spans="1:51" ht="14.5" x14ac:dyDescent="0.35">
      <c r="A66" s="24"/>
      <c r="B66" s="27"/>
      <c r="C66" s="27"/>
      <c r="D66" s="102"/>
      <c r="E66" s="27"/>
      <c r="F66" s="104"/>
      <c r="G66" s="44"/>
      <c r="H66" s="103"/>
      <c r="I66" s="44" t="str">
        <f>IFERROR(VLOOKUP(H66,Engine!$F$13:$G$25,2,FALSE)*G66,"Auto Calc")</f>
        <v>Auto Calc</v>
      </c>
      <c r="J66" s="44" t="str">
        <f>IFERROR(VLOOKUP(F66,Engine!$B$13:$C$24,2,FALSE)*I66,"Auto Calc")</f>
        <v>Auto Calc</v>
      </c>
      <c r="K66" s="103"/>
      <c r="L66" s="44"/>
      <c r="M66" s="103"/>
      <c r="N66" s="44" t="str">
        <f>IFERROR(VLOOKUP(M66,Engine!$F$13:$G$25,2,FALSE)*L66,"Auto Calc")</f>
        <v>Auto Calc</v>
      </c>
      <c r="O66" s="44" t="str">
        <f>IFERROR(VLOOKUP(K66,Engine!$B$13:$C$24,2,FALSE)*N66,"Auto Calc")</f>
        <v>Auto Calc</v>
      </c>
      <c r="P66" s="45">
        <f t="shared" si="3"/>
        <v>0</v>
      </c>
      <c r="Q66" s="27"/>
      <c r="R66" s="27"/>
      <c r="S66" s="27"/>
      <c r="T66" s="27"/>
      <c r="U66" s="27"/>
      <c r="V66" s="66"/>
      <c r="AF66" s="27"/>
      <c r="AG66" s="103"/>
      <c r="AH66" s="44"/>
      <c r="AI66" s="103"/>
      <c r="AJ66" s="44" t="str">
        <f>IFERROR(VLOOKUP(AI66,Engine!$F$13:$G$25,2,FALSE)*AH66,"Auto Calc")</f>
        <v>Auto Calc</v>
      </c>
      <c r="AK66" s="44" t="str">
        <f>IFERROR(VLOOKUP(AG66,Engine!$B$13:$C$24,2,FALSE)*AJ66,"Auto Calc")</f>
        <v>Auto Calc</v>
      </c>
      <c r="AL66" s="103"/>
      <c r="AM66" s="44"/>
      <c r="AN66" s="103"/>
      <c r="AO66" s="44" t="str">
        <f>IFERROR(VLOOKUP(AN66,Engine!$F$13:$G$25,2,FALSE)*AM66,"Auto Calc")</f>
        <v>Auto Calc</v>
      </c>
      <c r="AP66" s="44" t="str">
        <f>IFERROR(VLOOKUP(AL66,Engine!$B$13:$C$24,2,FALSE)*AO66,"Auto Calc")</f>
        <v>Auto Calc</v>
      </c>
      <c r="AQ66" s="45">
        <f t="shared" si="4"/>
        <v>0</v>
      </c>
      <c r="AR66" s="44">
        <f t="shared" si="5"/>
        <v>0</v>
      </c>
      <c r="AS66" s="24"/>
      <c r="AT66" s="27"/>
      <c r="AU66" s="27"/>
      <c r="AV66" s="27"/>
      <c r="AW66" s="27"/>
      <c r="AY66" s="101"/>
    </row>
    <row r="67" spans="1:51" ht="14.5" x14ac:dyDescent="0.35">
      <c r="A67" s="24"/>
      <c r="B67" s="27"/>
      <c r="C67" s="27"/>
      <c r="D67" s="102"/>
      <c r="E67" s="27"/>
      <c r="F67" s="104"/>
      <c r="G67" s="44"/>
      <c r="H67" s="103"/>
      <c r="I67" s="44" t="str">
        <f>IFERROR(VLOOKUP(H67,Engine!$F$13:$G$25,2,FALSE)*G67,"Auto Calc")</f>
        <v>Auto Calc</v>
      </c>
      <c r="J67" s="44" t="str">
        <f>IFERROR(VLOOKUP(F67,Engine!$B$13:$C$24,2,FALSE)*I67,"Auto Calc")</f>
        <v>Auto Calc</v>
      </c>
      <c r="K67" s="103"/>
      <c r="L67" s="44"/>
      <c r="M67" s="103"/>
      <c r="N67" s="44" t="str">
        <f>IFERROR(VLOOKUP(M67,Engine!$F$13:$G$25,2,FALSE)*L67,"Auto Calc")</f>
        <v>Auto Calc</v>
      </c>
      <c r="O67" s="44" t="str">
        <f>IFERROR(VLOOKUP(K67,Engine!$B$13:$C$24,2,FALSE)*N67,"Auto Calc")</f>
        <v>Auto Calc</v>
      </c>
      <c r="P67" s="45">
        <f t="shared" ref="P67:P98" si="6">SUM(J67,O67)</f>
        <v>0</v>
      </c>
      <c r="Q67" s="27"/>
      <c r="R67" s="27"/>
      <c r="S67" s="27"/>
      <c r="T67" s="27"/>
      <c r="U67" s="27"/>
      <c r="V67" s="66"/>
      <c r="AF67" s="27"/>
      <c r="AG67" s="103"/>
      <c r="AH67" s="44"/>
      <c r="AI67" s="103"/>
      <c r="AJ67" s="44" t="str">
        <f>IFERROR(VLOOKUP(AI67,Engine!$F$13:$G$25,2,FALSE)*AH67,"Auto Calc")</f>
        <v>Auto Calc</v>
      </c>
      <c r="AK67" s="44" t="str">
        <f>IFERROR(VLOOKUP(AG67,Engine!$B$13:$C$24,2,FALSE)*AJ67,"Auto Calc")</f>
        <v>Auto Calc</v>
      </c>
      <c r="AL67" s="103"/>
      <c r="AM67" s="44"/>
      <c r="AN67" s="103"/>
      <c r="AO67" s="44" t="str">
        <f>IFERROR(VLOOKUP(AN67,Engine!$F$13:$G$25,2,FALSE)*AM67,"Auto Calc")</f>
        <v>Auto Calc</v>
      </c>
      <c r="AP67" s="44" t="str">
        <f>IFERROR(VLOOKUP(AL67,Engine!$B$13:$C$24,2,FALSE)*AO67,"Auto Calc")</f>
        <v>Auto Calc</v>
      </c>
      <c r="AQ67" s="45">
        <f t="shared" ref="AQ67:AQ98" si="7">SUM(AK67,AP67)</f>
        <v>0</v>
      </c>
      <c r="AR67" s="44">
        <f t="shared" ref="AR67:AR98" si="8">AQ67-P67</f>
        <v>0</v>
      </c>
      <c r="AS67" s="24"/>
      <c r="AT67" s="27"/>
      <c r="AU67" s="27"/>
      <c r="AV67" s="27"/>
      <c r="AW67" s="27"/>
      <c r="AY67" s="101"/>
    </row>
    <row r="68" spans="1:51" ht="14.5" x14ac:dyDescent="0.35">
      <c r="A68" s="24"/>
      <c r="B68" s="27"/>
      <c r="C68" s="27"/>
      <c r="D68" s="102"/>
      <c r="E68" s="27"/>
      <c r="F68" s="104"/>
      <c r="G68" s="44"/>
      <c r="H68" s="103"/>
      <c r="I68" s="44" t="str">
        <f>IFERROR(VLOOKUP(H68,Engine!$F$13:$G$25,2,FALSE)*G68,"Auto Calc")</f>
        <v>Auto Calc</v>
      </c>
      <c r="J68" s="44" t="str">
        <f>IFERROR(VLOOKUP(F68,Engine!$B$13:$C$24,2,FALSE)*I68,"Auto Calc")</f>
        <v>Auto Calc</v>
      </c>
      <c r="K68" s="103"/>
      <c r="L68" s="44"/>
      <c r="M68" s="103"/>
      <c r="N68" s="44" t="str">
        <f>IFERROR(VLOOKUP(M68,Engine!$F$13:$G$25,2,FALSE)*L68,"Auto Calc")</f>
        <v>Auto Calc</v>
      </c>
      <c r="O68" s="44" t="str">
        <f>IFERROR(VLOOKUP(K68,Engine!$B$13:$C$24,2,FALSE)*N68,"Auto Calc")</f>
        <v>Auto Calc</v>
      </c>
      <c r="P68" s="45">
        <f t="shared" si="6"/>
        <v>0</v>
      </c>
      <c r="Q68" s="27"/>
      <c r="R68" s="27"/>
      <c r="S68" s="27"/>
      <c r="T68" s="27"/>
      <c r="U68" s="27"/>
      <c r="V68" s="66"/>
      <c r="AF68" s="27"/>
      <c r="AG68" s="103"/>
      <c r="AH68" s="44"/>
      <c r="AI68" s="103"/>
      <c r="AJ68" s="44" t="str">
        <f>IFERROR(VLOOKUP(AI68,Engine!$F$13:$G$25,2,FALSE)*AH68,"Auto Calc")</f>
        <v>Auto Calc</v>
      </c>
      <c r="AK68" s="44" t="str">
        <f>IFERROR(VLOOKUP(AG68,Engine!$B$13:$C$24,2,FALSE)*AJ68,"Auto Calc")</f>
        <v>Auto Calc</v>
      </c>
      <c r="AL68" s="103"/>
      <c r="AM68" s="44"/>
      <c r="AN68" s="103"/>
      <c r="AO68" s="44" t="str">
        <f>IFERROR(VLOOKUP(AN68,Engine!$F$13:$G$25,2,FALSE)*AM68,"Auto Calc")</f>
        <v>Auto Calc</v>
      </c>
      <c r="AP68" s="44" t="str">
        <f>IFERROR(VLOOKUP(AL68,Engine!$B$13:$C$24,2,FALSE)*AO68,"Auto Calc")</f>
        <v>Auto Calc</v>
      </c>
      <c r="AQ68" s="45">
        <f t="shared" si="7"/>
        <v>0</v>
      </c>
      <c r="AR68" s="44">
        <f t="shared" si="8"/>
        <v>0</v>
      </c>
      <c r="AS68" s="24"/>
      <c r="AT68" s="27"/>
      <c r="AU68" s="27"/>
      <c r="AV68" s="27"/>
      <c r="AW68" s="27"/>
      <c r="AY68" s="101"/>
    </row>
    <row r="69" spans="1:51" ht="14.5" x14ac:dyDescent="0.35">
      <c r="A69" s="24"/>
      <c r="B69" s="27"/>
      <c r="C69" s="27"/>
      <c r="D69" s="102"/>
      <c r="E69" s="27"/>
      <c r="F69" s="104"/>
      <c r="G69" s="44"/>
      <c r="H69" s="103"/>
      <c r="I69" s="44" t="str">
        <f>IFERROR(VLOOKUP(H69,Engine!$F$13:$G$25,2,FALSE)*G69,"Auto Calc")</f>
        <v>Auto Calc</v>
      </c>
      <c r="J69" s="44" t="str">
        <f>IFERROR(VLOOKUP(F69,Engine!$B$13:$C$24,2,FALSE)*I69,"Auto Calc")</f>
        <v>Auto Calc</v>
      </c>
      <c r="K69" s="103"/>
      <c r="L69" s="44"/>
      <c r="M69" s="103"/>
      <c r="N69" s="44" t="str">
        <f>IFERROR(VLOOKUP(M69,Engine!$F$13:$G$25,2,FALSE)*L69,"Auto Calc")</f>
        <v>Auto Calc</v>
      </c>
      <c r="O69" s="44" t="str">
        <f>IFERROR(VLOOKUP(K69,Engine!$B$13:$C$24,2,FALSE)*N69,"Auto Calc")</f>
        <v>Auto Calc</v>
      </c>
      <c r="P69" s="45">
        <f t="shared" si="6"/>
        <v>0</v>
      </c>
      <c r="Q69" s="27"/>
      <c r="R69" s="27"/>
      <c r="S69" s="27"/>
      <c r="T69" s="27"/>
      <c r="U69" s="27"/>
      <c r="V69" s="66"/>
      <c r="AF69" s="27"/>
      <c r="AG69" s="103"/>
      <c r="AH69" s="44"/>
      <c r="AI69" s="103"/>
      <c r="AJ69" s="44" t="str">
        <f>IFERROR(VLOOKUP(AI69,Engine!$F$13:$G$25,2,FALSE)*AH69,"Auto Calc")</f>
        <v>Auto Calc</v>
      </c>
      <c r="AK69" s="44" t="str">
        <f>IFERROR(VLOOKUP(AG69,Engine!$B$13:$C$24,2,FALSE)*AJ69,"Auto Calc")</f>
        <v>Auto Calc</v>
      </c>
      <c r="AL69" s="103"/>
      <c r="AM69" s="44"/>
      <c r="AN69" s="103"/>
      <c r="AO69" s="44" t="str">
        <f>IFERROR(VLOOKUP(AN69,Engine!$F$13:$G$25,2,FALSE)*AM69,"Auto Calc")</f>
        <v>Auto Calc</v>
      </c>
      <c r="AP69" s="44" t="str">
        <f>IFERROR(VLOOKUP(AL69,Engine!$B$13:$C$24,2,FALSE)*AO69,"Auto Calc")</f>
        <v>Auto Calc</v>
      </c>
      <c r="AQ69" s="45">
        <f t="shared" si="7"/>
        <v>0</v>
      </c>
      <c r="AR69" s="44">
        <f t="shared" si="8"/>
        <v>0</v>
      </c>
      <c r="AS69" s="24"/>
      <c r="AT69" s="27"/>
      <c r="AU69" s="27"/>
      <c r="AV69" s="27"/>
      <c r="AW69" s="27"/>
      <c r="AY69" s="101"/>
    </row>
    <row r="70" spans="1:51" ht="14.5" x14ac:dyDescent="0.35">
      <c r="A70" s="24"/>
      <c r="B70" s="27"/>
      <c r="C70" s="27"/>
      <c r="D70" s="102"/>
      <c r="E70" s="27"/>
      <c r="F70" s="104"/>
      <c r="G70" s="44"/>
      <c r="H70" s="103"/>
      <c r="I70" s="44" t="str">
        <f>IFERROR(VLOOKUP(H70,Engine!$F$13:$G$25,2,FALSE)*G70,"Auto Calc")</f>
        <v>Auto Calc</v>
      </c>
      <c r="J70" s="44" t="str">
        <f>IFERROR(VLOOKUP(F70,Engine!$B$13:$C$24,2,FALSE)*I70,"Auto Calc")</f>
        <v>Auto Calc</v>
      </c>
      <c r="K70" s="103"/>
      <c r="L70" s="44"/>
      <c r="M70" s="103"/>
      <c r="N70" s="44" t="str">
        <f>IFERROR(VLOOKUP(M70,Engine!$F$13:$G$25,2,FALSE)*L70,"Auto Calc")</f>
        <v>Auto Calc</v>
      </c>
      <c r="O70" s="44" t="str">
        <f>IFERROR(VLOOKUP(K70,Engine!$B$13:$C$24,2,FALSE)*N70,"Auto Calc")</f>
        <v>Auto Calc</v>
      </c>
      <c r="P70" s="45">
        <f t="shared" si="6"/>
        <v>0</v>
      </c>
      <c r="Q70" s="27"/>
      <c r="R70" s="27"/>
      <c r="S70" s="27"/>
      <c r="T70" s="27"/>
      <c r="U70" s="27"/>
      <c r="V70" s="66"/>
      <c r="AF70" s="27"/>
      <c r="AG70" s="103"/>
      <c r="AH70" s="44"/>
      <c r="AI70" s="103"/>
      <c r="AJ70" s="44" t="str">
        <f>IFERROR(VLOOKUP(AI70,Engine!$F$13:$G$25,2,FALSE)*AH70,"Auto Calc")</f>
        <v>Auto Calc</v>
      </c>
      <c r="AK70" s="44" t="str">
        <f>IFERROR(VLOOKUP(AG70,Engine!$B$13:$C$24,2,FALSE)*AJ70,"Auto Calc")</f>
        <v>Auto Calc</v>
      </c>
      <c r="AL70" s="103"/>
      <c r="AM70" s="44"/>
      <c r="AN70" s="103"/>
      <c r="AO70" s="44" t="str">
        <f>IFERROR(VLOOKUP(AN70,Engine!$F$13:$G$25,2,FALSE)*AM70,"Auto Calc")</f>
        <v>Auto Calc</v>
      </c>
      <c r="AP70" s="44" t="str">
        <f>IFERROR(VLOOKUP(AL70,Engine!$B$13:$C$24,2,FALSE)*AO70,"Auto Calc")</f>
        <v>Auto Calc</v>
      </c>
      <c r="AQ70" s="45">
        <f t="shared" si="7"/>
        <v>0</v>
      </c>
      <c r="AR70" s="44">
        <f t="shared" si="8"/>
        <v>0</v>
      </c>
      <c r="AS70" s="24"/>
      <c r="AT70" s="27"/>
      <c r="AU70" s="27"/>
      <c r="AV70" s="27"/>
      <c r="AW70" s="27"/>
      <c r="AY70" s="101"/>
    </row>
    <row r="71" spans="1:51" ht="14.5" x14ac:dyDescent="0.35">
      <c r="A71" s="24"/>
      <c r="B71" s="27"/>
      <c r="C71" s="27"/>
      <c r="D71" s="102"/>
      <c r="E71" s="27"/>
      <c r="F71" s="104"/>
      <c r="G71" s="44"/>
      <c r="H71" s="103"/>
      <c r="I71" s="44" t="str">
        <f>IFERROR(VLOOKUP(H71,Engine!$F$13:$G$25,2,FALSE)*G71,"Auto Calc")</f>
        <v>Auto Calc</v>
      </c>
      <c r="J71" s="44" t="str">
        <f>IFERROR(VLOOKUP(F71,Engine!$B$13:$C$24,2,FALSE)*I71,"Auto Calc")</f>
        <v>Auto Calc</v>
      </c>
      <c r="K71" s="103"/>
      <c r="L71" s="44"/>
      <c r="M71" s="103"/>
      <c r="N71" s="44" t="str">
        <f>IFERROR(VLOOKUP(M71,Engine!$F$13:$G$25,2,FALSE)*L71,"Auto Calc")</f>
        <v>Auto Calc</v>
      </c>
      <c r="O71" s="44" t="str">
        <f>IFERROR(VLOOKUP(K71,Engine!$B$13:$C$24,2,FALSE)*N71,"Auto Calc")</f>
        <v>Auto Calc</v>
      </c>
      <c r="P71" s="45">
        <f t="shared" si="6"/>
        <v>0</v>
      </c>
      <c r="Q71" s="27"/>
      <c r="R71" s="27"/>
      <c r="S71" s="27"/>
      <c r="T71" s="27"/>
      <c r="U71" s="27"/>
      <c r="V71" s="66"/>
      <c r="AF71" s="27"/>
      <c r="AG71" s="103"/>
      <c r="AH71" s="44"/>
      <c r="AI71" s="103"/>
      <c r="AJ71" s="44" t="str">
        <f>IFERROR(VLOOKUP(AI71,Engine!$F$13:$G$25,2,FALSE)*AH71,"Auto Calc")</f>
        <v>Auto Calc</v>
      </c>
      <c r="AK71" s="44" t="str">
        <f>IFERROR(VLOOKUP(AG71,Engine!$B$13:$C$24,2,FALSE)*AJ71,"Auto Calc")</f>
        <v>Auto Calc</v>
      </c>
      <c r="AL71" s="103"/>
      <c r="AM71" s="44"/>
      <c r="AN71" s="103"/>
      <c r="AO71" s="44" t="str">
        <f>IFERROR(VLOOKUP(AN71,Engine!$F$13:$G$25,2,FALSE)*AM71,"Auto Calc")</f>
        <v>Auto Calc</v>
      </c>
      <c r="AP71" s="44" t="str">
        <f>IFERROR(VLOOKUP(AL71,Engine!$B$13:$C$24,2,FALSE)*AO71,"Auto Calc")</f>
        <v>Auto Calc</v>
      </c>
      <c r="AQ71" s="45">
        <f t="shared" si="7"/>
        <v>0</v>
      </c>
      <c r="AR71" s="44">
        <f t="shared" si="8"/>
        <v>0</v>
      </c>
      <c r="AS71" s="24"/>
      <c r="AT71" s="27"/>
      <c r="AU71" s="27"/>
      <c r="AV71" s="27"/>
      <c r="AW71" s="27"/>
      <c r="AY71" s="101"/>
    </row>
    <row r="72" spans="1:51" ht="14.5" x14ac:dyDescent="0.35">
      <c r="A72" s="24"/>
      <c r="B72" s="27"/>
      <c r="C72" s="27"/>
      <c r="D72" s="102"/>
      <c r="E72" s="27"/>
      <c r="F72" s="104"/>
      <c r="G72" s="44"/>
      <c r="H72" s="103"/>
      <c r="I72" s="44" t="str">
        <f>IFERROR(VLOOKUP(H72,Engine!$F$13:$G$25,2,FALSE)*G72,"Auto Calc")</f>
        <v>Auto Calc</v>
      </c>
      <c r="J72" s="44" t="str">
        <f>IFERROR(VLOOKUP(F72,Engine!$B$13:$C$24,2,FALSE)*I72,"Auto Calc")</f>
        <v>Auto Calc</v>
      </c>
      <c r="K72" s="103"/>
      <c r="L72" s="44"/>
      <c r="M72" s="103"/>
      <c r="N72" s="44" t="str">
        <f>IFERROR(VLOOKUP(M72,Engine!$F$13:$G$25,2,FALSE)*L72,"Auto Calc")</f>
        <v>Auto Calc</v>
      </c>
      <c r="O72" s="44" t="str">
        <f>IFERROR(VLOOKUP(K72,Engine!$B$13:$C$24,2,FALSE)*N72,"Auto Calc")</f>
        <v>Auto Calc</v>
      </c>
      <c r="P72" s="45">
        <f t="shared" si="6"/>
        <v>0</v>
      </c>
      <c r="Q72" s="27"/>
      <c r="R72" s="27"/>
      <c r="S72" s="27"/>
      <c r="T72" s="27"/>
      <c r="U72" s="27"/>
      <c r="V72" s="66"/>
      <c r="AF72" s="27"/>
      <c r="AG72" s="103"/>
      <c r="AH72" s="44"/>
      <c r="AI72" s="103"/>
      <c r="AJ72" s="44" t="str">
        <f>IFERROR(VLOOKUP(AI72,Engine!$F$13:$G$25,2,FALSE)*AH72,"Auto Calc")</f>
        <v>Auto Calc</v>
      </c>
      <c r="AK72" s="44" t="str">
        <f>IFERROR(VLOOKUP(AG72,Engine!$B$13:$C$24,2,FALSE)*AJ72,"Auto Calc")</f>
        <v>Auto Calc</v>
      </c>
      <c r="AL72" s="103"/>
      <c r="AM72" s="44"/>
      <c r="AN72" s="103"/>
      <c r="AO72" s="44" t="str">
        <f>IFERROR(VLOOKUP(AN72,Engine!$F$13:$G$25,2,FALSE)*AM72,"Auto Calc")</f>
        <v>Auto Calc</v>
      </c>
      <c r="AP72" s="44" t="str">
        <f>IFERROR(VLOOKUP(AL72,Engine!$B$13:$C$24,2,FALSE)*AO72,"Auto Calc")</f>
        <v>Auto Calc</v>
      </c>
      <c r="AQ72" s="45">
        <f t="shared" si="7"/>
        <v>0</v>
      </c>
      <c r="AR72" s="44">
        <f t="shared" si="8"/>
        <v>0</v>
      </c>
      <c r="AS72" s="24"/>
      <c r="AT72" s="27"/>
      <c r="AU72" s="27"/>
      <c r="AV72" s="27"/>
      <c r="AW72" s="27"/>
      <c r="AY72" s="101"/>
    </row>
    <row r="73" spans="1:51" ht="14.5" x14ac:dyDescent="0.35">
      <c r="A73" s="24"/>
      <c r="B73" s="27"/>
      <c r="C73" s="27"/>
      <c r="D73" s="102"/>
      <c r="E73" s="27"/>
      <c r="F73" s="104"/>
      <c r="G73" s="44"/>
      <c r="H73" s="103"/>
      <c r="I73" s="44" t="str">
        <f>IFERROR(VLOOKUP(H73,Engine!$F$13:$G$25,2,FALSE)*G73,"Auto Calc")</f>
        <v>Auto Calc</v>
      </c>
      <c r="J73" s="44" t="str">
        <f>IFERROR(VLOOKUP(F73,Engine!$B$13:$C$24,2,FALSE)*I73,"Auto Calc")</f>
        <v>Auto Calc</v>
      </c>
      <c r="K73" s="103"/>
      <c r="L73" s="44"/>
      <c r="M73" s="103"/>
      <c r="N73" s="44" t="str">
        <f>IFERROR(VLOOKUP(M73,Engine!$F$13:$G$25,2,FALSE)*L73,"Auto Calc")</f>
        <v>Auto Calc</v>
      </c>
      <c r="O73" s="44" t="str">
        <f>IFERROR(VLOOKUP(K73,Engine!$B$13:$C$24,2,FALSE)*N73,"Auto Calc")</f>
        <v>Auto Calc</v>
      </c>
      <c r="P73" s="45">
        <f t="shared" si="6"/>
        <v>0</v>
      </c>
      <c r="Q73" s="27"/>
      <c r="R73" s="27"/>
      <c r="S73" s="27"/>
      <c r="T73" s="27"/>
      <c r="U73" s="27"/>
      <c r="V73" s="66"/>
      <c r="AF73" s="27"/>
      <c r="AG73" s="103"/>
      <c r="AH73" s="44"/>
      <c r="AI73" s="103"/>
      <c r="AJ73" s="44" t="str">
        <f>IFERROR(VLOOKUP(AI73,Engine!$F$13:$G$25,2,FALSE)*AH73,"Auto Calc")</f>
        <v>Auto Calc</v>
      </c>
      <c r="AK73" s="44" t="str">
        <f>IFERROR(VLOOKUP(AG73,Engine!$B$13:$C$24,2,FALSE)*AJ73,"Auto Calc")</f>
        <v>Auto Calc</v>
      </c>
      <c r="AL73" s="103"/>
      <c r="AM73" s="44"/>
      <c r="AN73" s="103"/>
      <c r="AO73" s="44" t="str">
        <f>IFERROR(VLOOKUP(AN73,Engine!$F$13:$G$25,2,FALSE)*AM73,"Auto Calc")</f>
        <v>Auto Calc</v>
      </c>
      <c r="AP73" s="44" t="str">
        <f>IFERROR(VLOOKUP(AL73,Engine!$B$13:$C$24,2,FALSE)*AO73,"Auto Calc")</f>
        <v>Auto Calc</v>
      </c>
      <c r="AQ73" s="45">
        <f t="shared" si="7"/>
        <v>0</v>
      </c>
      <c r="AR73" s="44">
        <f t="shared" si="8"/>
        <v>0</v>
      </c>
      <c r="AS73" s="24"/>
      <c r="AT73" s="27"/>
      <c r="AU73" s="27"/>
      <c r="AV73" s="27"/>
      <c r="AW73" s="27"/>
      <c r="AY73" s="101"/>
    </row>
    <row r="74" spans="1:51" ht="14.5" x14ac:dyDescent="0.35">
      <c r="A74" s="24"/>
      <c r="B74" s="27"/>
      <c r="C74" s="27"/>
      <c r="D74" s="102"/>
      <c r="E74" s="27"/>
      <c r="F74" s="104"/>
      <c r="G74" s="44"/>
      <c r="H74" s="103"/>
      <c r="I74" s="44" t="str">
        <f>IFERROR(VLOOKUP(H74,Engine!$F$13:$G$25,2,FALSE)*G74,"Auto Calc")</f>
        <v>Auto Calc</v>
      </c>
      <c r="J74" s="44" t="str">
        <f>IFERROR(VLOOKUP(F74,Engine!$B$13:$C$24,2,FALSE)*I74,"Auto Calc")</f>
        <v>Auto Calc</v>
      </c>
      <c r="K74" s="103"/>
      <c r="L74" s="44"/>
      <c r="M74" s="103"/>
      <c r="N74" s="44" t="str">
        <f>IFERROR(VLOOKUP(M74,Engine!$F$13:$G$25,2,FALSE)*L74,"Auto Calc")</f>
        <v>Auto Calc</v>
      </c>
      <c r="O74" s="44" t="str">
        <f>IFERROR(VLOOKUP(K74,Engine!$B$13:$C$24,2,FALSE)*N74,"Auto Calc")</f>
        <v>Auto Calc</v>
      </c>
      <c r="P74" s="45">
        <f t="shared" si="6"/>
        <v>0</v>
      </c>
      <c r="Q74" s="27"/>
      <c r="R74" s="27"/>
      <c r="S74" s="27"/>
      <c r="T74" s="27"/>
      <c r="U74" s="27"/>
      <c r="V74" s="66"/>
      <c r="AF74" s="27"/>
      <c r="AG74" s="103"/>
      <c r="AH74" s="44"/>
      <c r="AI74" s="103"/>
      <c r="AJ74" s="44" t="str">
        <f>IFERROR(VLOOKUP(AI74,Engine!$F$13:$G$25,2,FALSE)*AH74,"Auto Calc")</f>
        <v>Auto Calc</v>
      </c>
      <c r="AK74" s="44" t="str">
        <f>IFERROR(VLOOKUP(AG74,Engine!$B$13:$C$24,2,FALSE)*AJ74,"Auto Calc")</f>
        <v>Auto Calc</v>
      </c>
      <c r="AL74" s="103"/>
      <c r="AM74" s="44"/>
      <c r="AN74" s="103"/>
      <c r="AO74" s="44" t="str">
        <f>IFERROR(VLOOKUP(AN74,Engine!$F$13:$G$25,2,FALSE)*AM74,"Auto Calc")</f>
        <v>Auto Calc</v>
      </c>
      <c r="AP74" s="44" t="str">
        <f>IFERROR(VLOOKUP(AL74,Engine!$B$13:$C$24,2,FALSE)*AO74,"Auto Calc")</f>
        <v>Auto Calc</v>
      </c>
      <c r="AQ74" s="45">
        <f t="shared" si="7"/>
        <v>0</v>
      </c>
      <c r="AR74" s="44">
        <f t="shared" si="8"/>
        <v>0</v>
      </c>
      <c r="AS74" s="24"/>
      <c r="AT74" s="27"/>
      <c r="AU74" s="27"/>
      <c r="AV74" s="27"/>
      <c r="AW74" s="27"/>
      <c r="AY74" s="101"/>
    </row>
    <row r="75" spans="1:51" ht="14.5" x14ac:dyDescent="0.35">
      <c r="A75" s="24"/>
      <c r="B75" s="27"/>
      <c r="C75" s="27"/>
      <c r="D75" s="102"/>
      <c r="E75" s="27"/>
      <c r="F75" s="104"/>
      <c r="G75" s="44"/>
      <c r="H75" s="103"/>
      <c r="I75" s="44" t="str">
        <f>IFERROR(VLOOKUP(H75,Engine!$F$13:$G$25,2,FALSE)*G75,"Auto Calc")</f>
        <v>Auto Calc</v>
      </c>
      <c r="J75" s="44" t="str">
        <f>IFERROR(VLOOKUP(F75,Engine!$B$13:$C$24,2,FALSE)*I75,"Auto Calc")</f>
        <v>Auto Calc</v>
      </c>
      <c r="K75" s="103"/>
      <c r="L75" s="44"/>
      <c r="M75" s="103"/>
      <c r="N75" s="44" t="str">
        <f>IFERROR(VLOOKUP(M75,Engine!$F$13:$G$25,2,FALSE)*L75,"Auto Calc")</f>
        <v>Auto Calc</v>
      </c>
      <c r="O75" s="44" t="str">
        <f>IFERROR(VLOOKUP(K75,Engine!$B$13:$C$24,2,FALSE)*N75,"Auto Calc")</f>
        <v>Auto Calc</v>
      </c>
      <c r="P75" s="45">
        <f t="shared" si="6"/>
        <v>0</v>
      </c>
      <c r="Q75" s="27"/>
      <c r="R75" s="27"/>
      <c r="S75" s="27"/>
      <c r="T75" s="27"/>
      <c r="U75" s="27"/>
      <c r="V75" s="66"/>
      <c r="AF75" s="27"/>
      <c r="AG75" s="103"/>
      <c r="AH75" s="44"/>
      <c r="AI75" s="103"/>
      <c r="AJ75" s="44" t="str">
        <f>IFERROR(VLOOKUP(AI75,Engine!$F$13:$G$25,2,FALSE)*AH75,"Auto Calc")</f>
        <v>Auto Calc</v>
      </c>
      <c r="AK75" s="44" t="str">
        <f>IFERROR(VLOOKUP(AG75,Engine!$B$13:$C$24,2,FALSE)*AJ75,"Auto Calc")</f>
        <v>Auto Calc</v>
      </c>
      <c r="AL75" s="103"/>
      <c r="AM75" s="44"/>
      <c r="AN75" s="103"/>
      <c r="AO75" s="44" t="str">
        <f>IFERROR(VLOOKUP(AN75,Engine!$F$13:$G$25,2,FALSE)*AM75,"Auto Calc")</f>
        <v>Auto Calc</v>
      </c>
      <c r="AP75" s="44" t="str">
        <f>IFERROR(VLOOKUP(AL75,Engine!$B$13:$C$24,2,FALSE)*AO75,"Auto Calc")</f>
        <v>Auto Calc</v>
      </c>
      <c r="AQ75" s="45">
        <f t="shared" si="7"/>
        <v>0</v>
      </c>
      <c r="AR75" s="44">
        <f t="shared" si="8"/>
        <v>0</v>
      </c>
      <c r="AS75" s="24"/>
      <c r="AT75" s="27"/>
      <c r="AU75" s="27"/>
      <c r="AV75" s="27"/>
      <c r="AW75" s="27"/>
      <c r="AY75" s="101"/>
    </row>
    <row r="76" spans="1:51" ht="14.5" x14ac:dyDescent="0.35">
      <c r="A76" s="24"/>
      <c r="B76" s="27"/>
      <c r="C76" s="27"/>
      <c r="D76" s="102"/>
      <c r="E76" s="27"/>
      <c r="F76" s="104"/>
      <c r="G76" s="44"/>
      <c r="H76" s="103"/>
      <c r="I76" s="44" t="str">
        <f>IFERROR(VLOOKUP(H76,Engine!$F$13:$G$25,2,FALSE)*G76,"Auto Calc")</f>
        <v>Auto Calc</v>
      </c>
      <c r="J76" s="44" t="str">
        <f>IFERROR(VLOOKUP(F76,Engine!$B$13:$C$24,2,FALSE)*I76,"Auto Calc")</f>
        <v>Auto Calc</v>
      </c>
      <c r="K76" s="103"/>
      <c r="L76" s="44"/>
      <c r="M76" s="103"/>
      <c r="N76" s="44" t="str">
        <f>IFERROR(VLOOKUP(M76,Engine!$F$13:$G$25,2,FALSE)*L76,"Auto Calc")</f>
        <v>Auto Calc</v>
      </c>
      <c r="O76" s="44" t="str">
        <f>IFERROR(VLOOKUP(K76,Engine!$B$13:$C$24,2,FALSE)*N76,"Auto Calc")</f>
        <v>Auto Calc</v>
      </c>
      <c r="P76" s="45">
        <f t="shared" si="6"/>
        <v>0</v>
      </c>
      <c r="Q76" s="27"/>
      <c r="R76" s="27"/>
      <c r="S76" s="27"/>
      <c r="T76" s="27"/>
      <c r="U76" s="27"/>
      <c r="V76" s="66"/>
      <c r="AF76" s="27"/>
      <c r="AG76" s="103"/>
      <c r="AH76" s="44"/>
      <c r="AI76" s="103"/>
      <c r="AJ76" s="44" t="str">
        <f>IFERROR(VLOOKUP(AI76,Engine!$F$13:$G$25,2,FALSE)*AH76,"Auto Calc")</f>
        <v>Auto Calc</v>
      </c>
      <c r="AK76" s="44" t="str">
        <f>IFERROR(VLOOKUP(AG76,Engine!$B$13:$C$24,2,FALSE)*AJ76,"Auto Calc")</f>
        <v>Auto Calc</v>
      </c>
      <c r="AL76" s="103"/>
      <c r="AM76" s="44"/>
      <c r="AN76" s="103"/>
      <c r="AO76" s="44" t="str">
        <f>IFERROR(VLOOKUP(AN76,Engine!$F$13:$G$25,2,FALSE)*AM76,"Auto Calc")</f>
        <v>Auto Calc</v>
      </c>
      <c r="AP76" s="44" t="str">
        <f>IFERROR(VLOOKUP(AL76,Engine!$B$13:$C$24,2,FALSE)*AO76,"Auto Calc")</f>
        <v>Auto Calc</v>
      </c>
      <c r="AQ76" s="45">
        <f t="shared" si="7"/>
        <v>0</v>
      </c>
      <c r="AR76" s="44">
        <f t="shared" si="8"/>
        <v>0</v>
      </c>
      <c r="AS76" s="24"/>
      <c r="AT76" s="27"/>
      <c r="AU76" s="27"/>
      <c r="AV76" s="27"/>
      <c r="AW76" s="27"/>
      <c r="AY76" s="101"/>
    </row>
    <row r="77" spans="1:51" ht="14.5" x14ac:dyDescent="0.35">
      <c r="A77" s="24"/>
      <c r="B77" s="27"/>
      <c r="C77" s="27"/>
      <c r="D77" s="102"/>
      <c r="E77" s="27"/>
      <c r="F77" s="104"/>
      <c r="G77" s="44"/>
      <c r="H77" s="103"/>
      <c r="I77" s="44" t="str">
        <f>IFERROR(VLOOKUP(H77,Engine!$F$13:$G$25,2,FALSE)*G77,"Auto Calc")</f>
        <v>Auto Calc</v>
      </c>
      <c r="J77" s="44" t="str">
        <f>IFERROR(VLOOKUP(F77,Engine!$B$13:$C$24,2,FALSE)*I77,"Auto Calc")</f>
        <v>Auto Calc</v>
      </c>
      <c r="K77" s="103"/>
      <c r="L77" s="44"/>
      <c r="M77" s="103"/>
      <c r="N77" s="44" t="str">
        <f>IFERROR(VLOOKUP(M77,Engine!$F$13:$G$25,2,FALSE)*L77,"Auto Calc")</f>
        <v>Auto Calc</v>
      </c>
      <c r="O77" s="44" t="str">
        <f>IFERROR(VLOOKUP(K77,Engine!$B$13:$C$24,2,FALSE)*N77,"Auto Calc")</f>
        <v>Auto Calc</v>
      </c>
      <c r="P77" s="45">
        <f t="shared" si="6"/>
        <v>0</v>
      </c>
      <c r="Q77" s="27"/>
      <c r="R77" s="27"/>
      <c r="S77" s="27"/>
      <c r="T77" s="27"/>
      <c r="U77" s="27"/>
      <c r="V77" s="66"/>
      <c r="AF77" s="27"/>
      <c r="AG77" s="103"/>
      <c r="AH77" s="44"/>
      <c r="AI77" s="103"/>
      <c r="AJ77" s="44" t="str">
        <f>IFERROR(VLOOKUP(AI77,Engine!$F$13:$G$25,2,FALSE)*AH77,"Auto Calc")</f>
        <v>Auto Calc</v>
      </c>
      <c r="AK77" s="44" t="str">
        <f>IFERROR(VLOOKUP(AG77,Engine!$B$13:$C$24,2,FALSE)*AJ77,"Auto Calc")</f>
        <v>Auto Calc</v>
      </c>
      <c r="AL77" s="103"/>
      <c r="AM77" s="44"/>
      <c r="AN77" s="103"/>
      <c r="AO77" s="44" t="str">
        <f>IFERROR(VLOOKUP(AN77,Engine!$F$13:$G$25,2,FALSE)*AM77,"Auto Calc")</f>
        <v>Auto Calc</v>
      </c>
      <c r="AP77" s="44" t="str">
        <f>IFERROR(VLOOKUP(AL77,Engine!$B$13:$C$24,2,FALSE)*AO77,"Auto Calc")</f>
        <v>Auto Calc</v>
      </c>
      <c r="AQ77" s="45">
        <f t="shared" si="7"/>
        <v>0</v>
      </c>
      <c r="AR77" s="44">
        <f t="shared" si="8"/>
        <v>0</v>
      </c>
      <c r="AS77" s="24"/>
      <c r="AT77" s="27"/>
      <c r="AU77" s="27"/>
      <c r="AV77" s="27"/>
      <c r="AW77" s="27"/>
      <c r="AY77" s="101"/>
    </row>
    <row r="78" spans="1:51" ht="14.5" x14ac:dyDescent="0.35">
      <c r="A78" s="24"/>
      <c r="B78" s="27"/>
      <c r="C78" s="27"/>
      <c r="D78" s="102"/>
      <c r="E78" s="27"/>
      <c r="F78" s="104"/>
      <c r="G78" s="44"/>
      <c r="H78" s="103"/>
      <c r="I78" s="44" t="str">
        <f>IFERROR(VLOOKUP(H78,Engine!$F$13:$G$25,2,FALSE)*G78,"Auto Calc")</f>
        <v>Auto Calc</v>
      </c>
      <c r="J78" s="44" t="str">
        <f>IFERROR(VLOOKUP(F78,Engine!$B$13:$C$24,2,FALSE)*I78,"Auto Calc")</f>
        <v>Auto Calc</v>
      </c>
      <c r="K78" s="103"/>
      <c r="L78" s="44"/>
      <c r="M78" s="103"/>
      <c r="N78" s="44" t="str">
        <f>IFERROR(VLOOKUP(M78,Engine!$F$13:$G$25,2,FALSE)*L78,"Auto Calc")</f>
        <v>Auto Calc</v>
      </c>
      <c r="O78" s="44" t="str">
        <f>IFERROR(VLOOKUP(K78,Engine!$B$13:$C$24,2,FALSE)*N78,"Auto Calc")</f>
        <v>Auto Calc</v>
      </c>
      <c r="P78" s="45">
        <f t="shared" si="6"/>
        <v>0</v>
      </c>
      <c r="Q78" s="27"/>
      <c r="R78" s="27"/>
      <c r="S78" s="27"/>
      <c r="T78" s="27"/>
      <c r="U78" s="27"/>
      <c r="V78" s="66"/>
      <c r="AF78" s="27"/>
      <c r="AG78" s="103"/>
      <c r="AH78" s="44"/>
      <c r="AI78" s="103"/>
      <c r="AJ78" s="44" t="str">
        <f>IFERROR(VLOOKUP(AI78,Engine!$F$13:$G$25,2,FALSE)*AH78,"Auto Calc")</f>
        <v>Auto Calc</v>
      </c>
      <c r="AK78" s="44" t="str">
        <f>IFERROR(VLOOKUP(AG78,Engine!$B$13:$C$24,2,FALSE)*AJ78,"Auto Calc")</f>
        <v>Auto Calc</v>
      </c>
      <c r="AL78" s="103"/>
      <c r="AM78" s="44"/>
      <c r="AN78" s="103"/>
      <c r="AO78" s="44" t="str">
        <f>IFERROR(VLOOKUP(AN78,Engine!$F$13:$G$25,2,FALSE)*AM78,"Auto Calc")</f>
        <v>Auto Calc</v>
      </c>
      <c r="AP78" s="44" t="str">
        <f>IFERROR(VLOOKUP(AL78,Engine!$B$13:$C$24,2,FALSE)*AO78,"Auto Calc")</f>
        <v>Auto Calc</v>
      </c>
      <c r="AQ78" s="45">
        <f t="shared" si="7"/>
        <v>0</v>
      </c>
      <c r="AR78" s="44">
        <f t="shared" si="8"/>
        <v>0</v>
      </c>
      <c r="AS78" s="24"/>
      <c r="AT78" s="27"/>
      <c r="AU78" s="27"/>
      <c r="AV78" s="27"/>
      <c r="AW78" s="27"/>
      <c r="AY78" s="101"/>
    </row>
    <row r="79" spans="1:51" ht="14.5" x14ac:dyDescent="0.35">
      <c r="A79" s="24"/>
      <c r="B79" s="27"/>
      <c r="C79" s="27"/>
      <c r="D79" s="102"/>
      <c r="E79" s="27"/>
      <c r="F79" s="104"/>
      <c r="G79" s="44"/>
      <c r="H79" s="103"/>
      <c r="I79" s="44" t="str">
        <f>IFERROR(VLOOKUP(H79,Engine!$F$13:$G$25,2,FALSE)*G79,"Auto Calc")</f>
        <v>Auto Calc</v>
      </c>
      <c r="J79" s="44" t="str">
        <f>IFERROR(VLOOKUP(F79,Engine!$B$13:$C$24,2,FALSE)*I79,"Auto Calc")</f>
        <v>Auto Calc</v>
      </c>
      <c r="K79" s="103"/>
      <c r="L79" s="44"/>
      <c r="M79" s="103"/>
      <c r="N79" s="44" t="str">
        <f>IFERROR(VLOOKUP(M79,Engine!$F$13:$G$25,2,FALSE)*L79,"Auto Calc")</f>
        <v>Auto Calc</v>
      </c>
      <c r="O79" s="44" t="str">
        <f>IFERROR(VLOOKUP(K79,Engine!$B$13:$C$24,2,FALSE)*N79,"Auto Calc")</f>
        <v>Auto Calc</v>
      </c>
      <c r="P79" s="45">
        <f t="shared" si="6"/>
        <v>0</v>
      </c>
      <c r="Q79" s="27"/>
      <c r="R79" s="27"/>
      <c r="S79" s="27"/>
      <c r="T79" s="27"/>
      <c r="U79" s="27"/>
      <c r="V79" s="66"/>
      <c r="AF79" s="27"/>
      <c r="AG79" s="103"/>
      <c r="AH79" s="44"/>
      <c r="AI79" s="103"/>
      <c r="AJ79" s="44" t="str">
        <f>IFERROR(VLOOKUP(AI79,Engine!$F$13:$G$25,2,FALSE)*AH79,"Auto Calc")</f>
        <v>Auto Calc</v>
      </c>
      <c r="AK79" s="44" t="str">
        <f>IFERROR(VLOOKUP(AG79,Engine!$B$13:$C$24,2,FALSE)*AJ79,"Auto Calc")</f>
        <v>Auto Calc</v>
      </c>
      <c r="AL79" s="103"/>
      <c r="AM79" s="44"/>
      <c r="AN79" s="103"/>
      <c r="AO79" s="44" t="str">
        <f>IFERROR(VLOOKUP(AN79,Engine!$F$13:$G$25,2,FALSE)*AM79,"Auto Calc")</f>
        <v>Auto Calc</v>
      </c>
      <c r="AP79" s="44" t="str">
        <f>IFERROR(VLOOKUP(AL79,Engine!$B$13:$C$24,2,FALSE)*AO79,"Auto Calc")</f>
        <v>Auto Calc</v>
      </c>
      <c r="AQ79" s="45">
        <f t="shared" si="7"/>
        <v>0</v>
      </c>
      <c r="AR79" s="44">
        <f t="shared" si="8"/>
        <v>0</v>
      </c>
      <c r="AS79" s="24"/>
      <c r="AT79" s="27"/>
      <c r="AU79" s="27"/>
      <c r="AV79" s="27"/>
      <c r="AW79" s="27"/>
      <c r="AY79" s="101"/>
    </row>
    <row r="80" spans="1:51" ht="14.5" x14ac:dyDescent="0.35">
      <c r="A80" s="24"/>
      <c r="B80" s="27"/>
      <c r="C80" s="27"/>
      <c r="D80" s="102"/>
      <c r="E80" s="27"/>
      <c r="F80" s="104"/>
      <c r="G80" s="44"/>
      <c r="H80" s="103"/>
      <c r="I80" s="44" t="str">
        <f>IFERROR(VLOOKUP(H80,Engine!$F$13:$G$25,2,FALSE)*G80,"Auto Calc")</f>
        <v>Auto Calc</v>
      </c>
      <c r="J80" s="44" t="str">
        <f>IFERROR(VLOOKUP(F80,Engine!$B$13:$C$24,2,FALSE)*I80,"Auto Calc")</f>
        <v>Auto Calc</v>
      </c>
      <c r="K80" s="103"/>
      <c r="L80" s="44"/>
      <c r="M80" s="103"/>
      <c r="N80" s="44" t="str">
        <f>IFERROR(VLOOKUP(M80,Engine!$F$13:$G$25,2,FALSE)*L80,"Auto Calc")</f>
        <v>Auto Calc</v>
      </c>
      <c r="O80" s="44" t="str">
        <f>IFERROR(VLOOKUP(K80,Engine!$B$13:$C$24,2,FALSE)*N80,"Auto Calc")</f>
        <v>Auto Calc</v>
      </c>
      <c r="P80" s="45">
        <f t="shared" si="6"/>
        <v>0</v>
      </c>
      <c r="Q80" s="27"/>
      <c r="R80" s="27"/>
      <c r="S80" s="27"/>
      <c r="T80" s="27"/>
      <c r="U80" s="27"/>
      <c r="V80" s="66"/>
      <c r="AF80" s="27"/>
      <c r="AG80" s="103"/>
      <c r="AH80" s="44"/>
      <c r="AI80" s="103"/>
      <c r="AJ80" s="44" t="str">
        <f>IFERROR(VLOOKUP(AI80,Engine!$F$13:$G$25,2,FALSE)*AH80,"Auto Calc")</f>
        <v>Auto Calc</v>
      </c>
      <c r="AK80" s="44" t="str">
        <f>IFERROR(VLOOKUP(AG80,Engine!$B$13:$C$24,2,FALSE)*AJ80,"Auto Calc")</f>
        <v>Auto Calc</v>
      </c>
      <c r="AL80" s="103"/>
      <c r="AM80" s="44"/>
      <c r="AN80" s="103"/>
      <c r="AO80" s="44" t="str">
        <f>IFERROR(VLOOKUP(AN80,Engine!$F$13:$G$25,2,FALSE)*AM80,"Auto Calc")</f>
        <v>Auto Calc</v>
      </c>
      <c r="AP80" s="44" t="str">
        <f>IFERROR(VLOOKUP(AL80,Engine!$B$13:$C$24,2,FALSE)*AO80,"Auto Calc")</f>
        <v>Auto Calc</v>
      </c>
      <c r="AQ80" s="45">
        <f t="shared" si="7"/>
        <v>0</v>
      </c>
      <c r="AR80" s="44">
        <f t="shared" si="8"/>
        <v>0</v>
      </c>
      <c r="AS80" s="24"/>
      <c r="AT80" s="27"/>
      <c r="AU80" s="27"/>
      <c r="AV80" s="27"/>
      <c r="AW80" s="27"/>
      <c r="AY80" s="101"/>
    </row>
    <row r="81" spans="1:51" ht="14.5" x14ac:dyDescent="0.35">
      <c r="A81" s="24"/>
      <c r="B81" s="27"/>
      <c r="C81" s="27"/>
      <c r="D81" s="102"/>
      <c r="E81" s="27"/>
      <c r="F81" s="104"/>
      <c r="G81" s="44"/>
      <c r="H81" s="103"/>
      <c r="I81" s="44" t="str">
        <f>IFERROR(VLOOKUP(H81,Engine!$F$13:$G$25,2,FALSE)*G81,"Auto Calc")</f>
        <v>Auto Calc</v>
      </c>
      <c r="J81" s="44" t="str">
        <f>IFERROR(VLOOKUP(F81,Engine!$B$13:$C$24,2,FALSE)*I81,"Auto Calc")</f>
        <v>Auto Calc</v>
      </c>
      <c r="K81" s="103"/>
      <c r="L81" s="44"/>
      <c r="M81" s="103"/>
      <c r="N81" s="44" t="str">
        <f>IFERROR(VLOOKUP(M81,Engine!$F$13:$G$25,2,FALSE)*L81,"Auto Calc")</f>
        <v>Auto Calc</v>
      </c>
      <c r="O81" s="44" t="str">
        <f>IFERROR(VLOOKUP(K81,Engine!$B$13:$C$24,2,FALSE)*N81,"Auto Calc")</f>
        <v>Auto Calc</v>
      </c>
      <c r="P81" s="45">
        <f t="shared" si="6"/>
        <v>0</v>
      </c>
      <c r="Q81" s="27"/>
      <c r="R81" s="27"/>
      <c r="S81" s="27"/>
      <c r="T81" s="27"/>
      <c r="U81" s="27"/>
      <c r="V81" s="66"/>
      <c r="AF81" s="27"/>
      <c r="AG81" s="103"/>
      <c r="AH81" s="44"/>
      <c r="AI81" s="103"/>
      <c r="AJ81" s="44" t="str">
        <f>IFERROR(VLOOKUP(AI81,Engine!$F$13:$G$25,2,FALSE)*AH81,"Auto Calc")</f>
        <v>Auto Calc</v>
      </c>
      <c r="AK81" s="44" t="str">
        <f>IFERROR(VLOOKUP(AG81,Engine!$B$13:$C$24,2,FALSE)*AJ81,"Auto Calc")</f>
        <v>Auto Calc</v>
      </c>
      <c r="AL81" s="103"/>
      <c r="AM81" s="44"/>
      <c r="AN81" s="103"/>
      <c r="AO81" s="44" t="str">
        <f>IFERROR(VLOOKUP(AN81,Engine!$F$13:$G$25,2,FALSE)*AM81,"Auto Calc")</f>
        <v>Auto Calc</v>
      </c>
      <c r="AP81" s="44" t="str">
        <f>IFERROR(VLOOKUP(AL81,Engine!$B$13:$C$24,2,FALSE)*AO81,"Auto Calc")</f>
        <v>Auto Calc</v>
      </c>
      <c r="AQ81" s="45">
        <f t="shared" si="7"/>
        <v>0</v>
      </c>
      <c r="AR81" s="44">
        <f t="shared" si="8"/>
        <v>0</v>
      </c>
      <c r="AS81" s="24"/>
      <c r="AT81" s="27"/>
      <c r="AU81" s="27"/>
      <c r="AV81" s="27"/>
      <c r="AW81" s="27"/>
      <c r="AY81" s="101"/>
    </row>
    <row r="82" spans="1:51" ht="14.5" x14ac:dyDescent="0.35">
      <c r="A82" s="24"/>
      <c r="B82" s="27"/>
      <c r="C82" s="27"/>
      <c r="D82" s="102"/>
      <c r="E82" s="27"/>
      <c r="F82" s="104"/>
      <c r="G82" s="44"/>
      <c r="H82" s="103"/>
      <c r="I82" s="44" t="str">
        <f>IFERROR(VLOOKUP(H82,Engine!$F$13:$G$25,2,FALSE)*G82,"Auto Calc")</f>
        <v>Auto Calc</v>
      </c>
      <c r="J82" s="44" t="str">
        <f>IFERROR(VLOOKUP(F82,Engine!$B$13:$C$24,2,FALSE)*I82,"Auto Calc")</f>
        <v>Auto Calc</v>
      </c>
      <c r="K82" s="103"/>
      <c r="L82" s="44"/>
      <c r="M82" s="103"/>
      <c r="N82" s="44" t="str">
        <f>IFERROR(VLOOKUP(M82,Engine!$F$13:$G$25,2,FALSE)*L82,"Auto Calc")</f>
        <v>Auto Calc</v>
      </c>
      <c r="O82" s="44" t="str">
        <f>IFERROR(VLOOKUP(K82,Engine!$B$13:$C$24,2,FALSE)*N82,"Auto Calc")</f>
        <v>Auto Calc</v>
      </c>
      <c r="P82" s="45">
        <f t="shared" si="6"/>
        <v>0</v>
      </c>
      <c r="Q82" s="27"/>
      <c r="R82" s="27"/>
      <c r="S82" s="27"/>
      <c r="T82" s="27"/>
      <c r="U82" s="27"/>
      <c r="V82" s="66"/>
      <c r="AF82" s="27"/>
      <c r="AG82" s="103"/>
      <c r="AH82" s="44"/>
      <c r="AI82" s="103"/>
      <c r="AJ82" s="44" t="str">
        <f>IFERROR(VLOOKUP(AI82,Engine!$F$13:$G$25,2,FALSE)*AH82,"Auto Calc")</f>
        <v>Auto Calc</v>
      </c>
      <c r="AK82" s="44" t="str">
        <f>IFERROR(VLOOKUP(AG82,Engine!$B$13:$C$24,2,FALSE)*AJ82,"Auto Calc")</f>
        <v>Auto Calc</v>
      </c>
      <c r="AL82" s="103"/>
      <c r="AM82" s="44"/>
      <c r="AN82" s="103"/>
      <c r="AO82" s="44" t="str">
        <f>IFERROR(VLOOKUP(AN82,Engine!$F$13:$G$25,2,FALSE)*AM82,"Auto Calc")</f>
        <v>Auto Calc</v>
      </c>
      <c r="AP82" s="44" t="str">
        <f>IFERROR(VLOOKUP(AL82,Engine!$B$13:$C$24,2,FALSE)*AO82,"Auto Calc")</f>
        <v>Auto Calc</v>
      </c>
      <c r="AQ82" s="45">
        <f t="shared" si="7"/>
        <v>0</v>
      </c>
      <c r="AR82" s="44">
        <f t="shared" si="8"/>
        <v>0</v>
      </c>
      <c r="AS82" s="24"/>
      <c r="AT82" s="27"/>
      <c r="AU82" s="27"/>
      <c r="AV82" s="27"/>
      <c r="AW82" s="27"/>
      <c r="AY82" s="101"/>
    </row>
    <row r="83" spans="1:51" ht="14.5" x14ac:dyDescent="0.35">
      <c r="A83" s="24"/>
      <c r="B83" s="27"/>
      <c r="C83" s="27"/>
      <c r="D83" s="102"/>
      <c r="E83" s="27"/>
      <c r="F83" s="104"/>
      <c r="G83" s="44"/>
      <c r="H83" s="103"/>
      <c r="I83" s="44" t="str">
        <f>IFERROR(VLOOKUP(H83,Engine!$F$13:$G$25,2,FALSE)*G83,"Auto Calc")</f>
        <v>Auto Calc</v>
      </c>
      <c r="J83" s="44" t="str">
        <f>IFERROR(VLOOKUP(F83,Engine!$B$13:$C$24,2,FALSE)*I83,"Auto Calc")</f>
        <v>Auto Calc</v>
      </c>
      <c r="K83" s="103"/>
      <c r="L83" s="44"/>
      <c r="M83" s="103"/>
      <c r="N83" s="44" t="str">
        <f>IFERROR(VLOOKUP(M83,Engine!$F$13:$G$25,2,FALSE)*L83,"Auto Calc")</f>
        <v>Auto Calc</v>
      </c>
      <c r="O83" s="44" t="str">
        <f>IFERROR(VLOOKUP(K83,Engine!$B$13:$C$24,2,FALSE)*N83,"Auto Calc")</f>
        <v>Auto Calc</v>
      </c>
      <c r="P83" s="45">
        <f t="shared" si="6"/>
        <v>0</v>
      </c>
      <c r="Q83" s="27"/>
      <c r="R83" s="27"/>
      <c r="S83" s="27"/>
      <c r="T83" s="27"/>
      <c r="U83" s="27"/>
      <c r="V83" s="66"/>
      <c r="AF83" s="27"/>
      <c r="AG83" s="103"/>
      <c r="AH83" s="44"/>
      <c r="AI83" s="103"/>
      <c r="AJ83" s="44" t="str">
        <f>IFERROR(VLOOKUP(AI83,Engine!$F$13:$G$25,2,FALSE)*AH83,"Auto Calc")</f>
        <v>Auto Calc</v>
      </c>
      <c r="AK83" s="44" t="str">
        <f>IFERROR(VLOOKUP(AG83,Engine!$B$13:$C$24,2,FALSE)*AJ83,"Auto Calc")</f>
        <v>Auto Calc</v>
      </c>
      <c r="AL83" s="103"/>
      <c r="AM83" s="44"/>
      <c r="AN83" s="103"/>
      <c r="AO83" s="44" t="str">
        <f>IFERROR(VLOOKUP(AN83,Engine!$F$13:$G$25,2,FALSE)*AM83,"Auto Calc")</f>
        <v>Auto Calc</v>
      </c>
      <c r="AP83" s="44" t="str">
        <f>IFERROR(VLOOKUP(AL83,Engine!$B$13:$C$24,2,FALSE)*AO83,"Auto Calc")</f>
        <v>Auto Calc</v>
      </c>
      <c r="AQ83" s="45">
        <f t="shared" si="7"/>
        <v>0</v>
      </c>
      <c r="AR83" s="44">
        <f t="shared" si="8"/>
        <v>0</v>
      </c>
      <c r="AS83" s="24"/>
      <c r="AT83" s="27"/>
      <c r="AU83" s="27"/>
      <c r="AV83" s="27"/>
      <c r="AW83" s="27"/>
      <c r="AY83" s="101"/>
    </row>
    <row r="84" spans="1:51" ht="14.5" x14ac:dyDescent="0.35">
      <c r="A84" s="24"/>
      <c r="B84" s="27"/>
      <c r="C84" s="27"/>
      <c r="D84" s="102"/>
      <c r="E84" s="27"/>
      <c r="F84" s="104"/>
      <c r="G84" s="44"/>
      <c r="H84" s="103"/>
      <c r="I84" s="44" t="str">
        <f>IFERROR(VLOOKUP(H84,Engine!$F$13:$G$25,2,FALSE)*G84,"Auto Calc")</f>
        <v>Auto Calc</v>
      </c>
      <c r="J84" s="44" t="str">
        <f>IFERROR(VLOOKUP(F84,Engine!$B$13:$C$24,2,FALSE)*I84,"Auto Calc")</f>
        <v>Auto Calc</v>
      </c>
      <c r="K84" s="103"/>
      <c r="L84" s="44"/>
      <c r="M84" s="103"/>
      <c r="N84" s="44" t="str">
        <f>IFERROR(VLOOKUP(M84,Engine!$F$13:$G$25,2,FALSE)*L84,"Auto Calc")</f>
        <v>Auto Calc</v>
      </c>
      <c r="O84" s="44" t="str">
        <f>IFERROR(VLOOKUP(K84,Engine!$B$13:$C$24,2,FALSE)*N84,"Auto Calc")</f>
        <v>Auto Calc</v>
      </c>
      <c r="P84" s="45">
        <f t="shared" si="6"/>
        <v>0</v>
      </c>
      <c r="Q84" s="27"/>
      <c r="R84" s="27"/>
      <c r="S84" s="27"/>
      <c r="T84" s="27"/>
      <c r="U84" s="27"/>
      <c r="V84" s="66"/>
      <c r="AF84" s="27"/>
      <c r="AG84" s="103"/>
      <c r="AH84" s="44"/>
      <c r="AI84" s="103"/>
      <c r="AJ84" s="44" t="str">
        <f>IFERROR(VLOOKUP(AI84,Engine!$F$13:$G$25,2,FALSE)*AH84,"Auto Calc")</f>
        <v>Auto Calc</v>
      </c>
      <c r="AK84" s="44" t="str">
        <f>IFERROR(VLOOKUP(AG84,Engine!$B$13:$C$24,2,FALSE)*AJ84,"Auto Calc")</f>
        <v>Auto Calc</v>
      </c>
      <c r="AL84" s="103"/>
      <c r="AM84" s="44"/>
      <c r="AN84" s="103"/>
      <c r="AO84" s="44" t="str">
        <f>IFERROR(VLOOKUP(AN84,Engine!$F$13:$G$25,2,FALSE)*AM84,"Auto Calc")</f>
        <v>Auto Calc</v>
      </c>
      <c r="AP84" s="44" t="str">
        <f>IFERROR(VLOOKUP(AL84,Engine!$B$13:$C$24,2,FALSE)*AO84,"Auto Calc")</f>
        <v>Auto Calc</v>
      </c>
      <c r="AQ84" s="45">
        <f t="shared" si="7"/>
        <v>0</v>
      </c>
      <c r="AR84" s="44">
        <f t="shared" si="8"/>
        <v>0</v>
      </c>
      <c r="AS84" s="24"/>
      <c r="AT84" s="27"/>
      <c r="AU84" s="27"/>
      <c r="AV84" s="27"/>
      <c r="AW84" s="27"/>
      <c r="AY84" s="101"/>
    </row>
    <row r="85" spans="1:51" ht="14.5" x14ac:dyDescent="0.35">
      <c r="A85" s="24"/>
      <c r="B85" s="27"/>
      <c r="C85" s="27"/>
      <c r="D85" s="102"/>
      <c r="E85" s="27"/>
      <c r="F85" s="104"/>
      <c r="G85" s="44"/>
      <c r="H85" s="103"/>
      <c r="I85" s="44" t="str">
        <f>IFERROR(VLOOKUP(H85,Engine!$F$13:$G$25,2,FALSE)*G85,"Auto Calc")</f>
        <v>Auto Calc</v>
      </c>
      <c r="J85" s="44" t="str">
        <f>IFERROR(VLOOKUP(F85,Engine!$B$13:$C$24,2,FALSE)*I85,"Auto Calc")</f>
        <v>Auto Calc</v>
      </c>
      <c r="K85" s="103"/>
      <c r="L85" s="44"/>
      <c r="M85" s="103"/>
      <c r="N85" s="44" t="str">
        <f>IFERROR(VLOOKUP(M85,Engine!$F$13:$G$25,2,FALSE)*L85,"Auto Calc")</f>
        <v>Auto Calc</v>
      </c>
      <c r="O85" s="44" t="str">
        <f>IFERROR(VLOOKUP(K85,Engine!$B$13:$C$24,2,FALSE)*N85,"Auto Calc")</f>
        <v>Auto Calc</v>
      </c>
      <c r="P85" s="45">
        <f t="shared" si="6"/>
        <v>0</v>
      </c>
      <c r="Q85" s="27"/>
      <c r="R85" s="27"/>
      <c r="S85" s="27"/>
      <c r="T85" s="27"/>
      <c r="U85" s="27"/>
      <c r="V85" s="66"/>
      <c r="AF85" s="27"/>
      <c r="AG85" s="103"/>
      <c r="AH85" s="44"/>
      <c r="AI85" s="103"/>
      <c r="AJ85" s="44" t="str">
        <f>IFERROR(VLOOKUP(AI85,Engine!$F$13:$G$25,2,FALSE)*AH85,"Auto Calc")</f>
        <v>Auto Calc</v>
      </c>
      <c r="AK85" s="44" t="str">
        <f>IFERROR(VLOOKUP(AG85,Engine!$B$13:$C$24,2,FALSE)*AJ85,"Auto Calc")</f>
        <v>Auto Calc</v>
      </c>
      <c r="AL85" s="103"/>
      <c r="AM85" s="44"/>
      <c r="AN85" s="103"/>
      <c r="AO85" s="44" t="str">
        <f>IFERROR(VLOOKUP(AN85,Engine!$F$13:$G$25,2,FALSE)*AM85,"Auto Calc")</f>
        <v>Auto Calc</v>
      </c>
      <c r="AP85" s="44" t="str">
        <f>IFERROR(VLOOKUP(AL85,Engine!$B$13:$C$24,2,FALSE)*AO85,"Auto Calc")</f>
        <v>Auto Calc</v>
      </c>
      <c r="AQ85" s="45">
        <f t="shared" si="7"/>
        <v>0</v>
      </c>
      <c r="AR85" s="44">
        <f t="shared" si="8"/>
        <v>0</v>
      </c>
      <c r="AS85" s="24"/>
      <c r="AT85" s="27"/>
      <c r="AU85" s="27"/>
      <c r="AV85" s="27"/>
      <c r="AW85" s="27"/>
      <c r="AY85" s="101"/>
    </row>
    <row r="86" spans="1:51" ht="14.5" x14ac:dyDescent="0.35">
      <c r="A86" s="24"/>
      <c r="B86" s="27"/>
      <c r="C86" s="27"/>
      <c r="D86" s="102"/>
      <c r="E86" s="27"/>
      <c r="F86" s="104"/>
      <c r="G86" s="44"/>
      <c r="H86" s="103"/>
      <c r="I86" s="44" t="str">
        <f>IFERROR(VLOOKUP(H86,Engine!$F$13:$G$25,2,FALSE)*G86,"Auto Calc")</f>
        <v>Auto Calc</v>
      </c>
      <c r="J86" s="44" t="str">
        <f>IFERROR(VLOOKUP(F86,Engine!$B$13:$C$24,2,FALSE)*I86,"Auto Calc")</f>
        <v>Auto Calc</v>
      </c>
      <c r="K86" s="103"/>
      <c r="L86" s="44"/>
      <c r="M86" s="103"/>
      <c r="N86" s="44" t="str">
        <f>IFERROR(VLOOKUP(M86,Engine!$F$13:$G$25,2,FALSE)*L86,"Auto Calc")</f>
        <v>Auto Calc</v>
      </c>
      <c r="O86" s="44" t="str">
        <f>IFERROR(VLOOKUP(K86,Engine!$B$13:$C$24,2,FALSE)*N86,"Auto Calc")</f>
        <v>Auto Calc</v>
      </c>
      <c r="P86" s="45">
        <f t="shared" si="6"/>
        <v>0</v>
      </c>
      <c r="Q86" s="27"/>
      <c r="R86" s="27"/>
      <c r="S86" s="27"/>
      <c r="T86" s="27"/>
      <c r="U86" s="27"/>
      <c r="V86" s="66"/>
      <c r="AF86" s="27"/>
      <c r="AG86" s="103"/>
      <c r="AH86" s="44"/>
      <c r="AI86" s="103"/>
      <c r="AJ86" s="44" t="str">
        <f>IFERROR(VLOOKUP(AI86,Engine!$F$13:$G$25,2,FALSE)*AH86,"Auto Calc")</f>
        <v>Auto Calc</v>
      </c>
      <c r="AK86" s="44" t="str">
        <f>IFERROR(VLOOKUP(AG86,Engine!$B$13:$C$24,2,FALSE)*AJ86,"Auto Calc")</f>
        <v>Auto Calc</v>
      </c>
      <c r="AL86" s="103"/>
      <c r="AM86" s="44"/>
      <c r="AN86" s="103"/>
      <c r="AO86" s="44" t="str">
        <f>IFERROR(VLOOKUP(AN86,Engine!$F$13:$G$25,2,FALSE)*AM86,"Auto Calc")</f>
        <v>Auto Calc</v>
      </c>
      <c r="AP86" s="44" t="str">
        <f>IFERROR(VLOOKUP(AL86,Engine!$B$13:$C$24,2,FALSE)*AO86,"Auto Calc")</f>
        <v>Auto Calc</v>
      </c>
      <c r="AQ86" s="45">
        <f t="shared" si="7"/>
        <v>0</v>
      </c>
      <c r="AR86" s="44">
        <f t="shared" si="8"/>
        <v>0</v>
      </c>
      <c r="AS86" s="24"/>
      <c r="AT86" s="27"/>
      <c r="AU86" s="27"/>
      <c r="AV86" s="27"/>
      <c r="AW86" s="27"/>
      <c r="AY86" s="101"/>
    </row>
    <row r="87" spans="1:51" ht="14.5" x14ac:dyDescent="0.35">
      <c r="A87" s="24"/>
      <c r="B87" s="27"/>
      <c r="C87" s="27"/>
      <c r="D87" s="102"/>
      <c r="E87" s="27"/>
      <c r="F87" s="104"/>
      <c r="G87" s="44"/>
      <c r="H87" s="103"/>
      <c r="I87" s="44" t="str">
        <f>IFERROR(VLOOKUP(H87,Engine!$F$13:$G$25,2,FALSE)*G87,"Auto Calc")</f>
        <v>Auto Calc</v>
      </c>
      <c r="J87" s="44" t="str">
        <f>IFERROR(VLOOKUP(F87,Engine!$B$13:$C$24,2,FALSE)*I87,"Auto Calc")</f>
        <v>Auto Calc</v>
      </c>
      <c r="K87" s="103"/>
      <c r="L87" s="44"/>
      <c r="M87" s="103"/>
      <c r="N87" s="44" t="str">
        <f>IFERROR(VLOOKUP(M87,Engine!$F$13:$G$25,2,FALSE)*L87,"Auto Calc")</f>
        <v>Auto Calc</v>
      </c>
      <c r="O87" s="44" t="str">
        <f>IFERROR(VLOOKUP(K87,Engine!$B$13:$C$24,2,FALSE)*N87,"Auto Calc")</f>
        <v>Auto Calc</v>
      </c>
      <c r="P87" s="45">
        <f t="shared" si="6"/>
        <v>0</v>
      </c>
      <c r="Q87" s="27"/>
      <c r="R87" s="27"/>
      <c r="S87" s="27"/>
      <c r="T87" s="27"/>
      <c r="U87" s="27"/>
      <c r="V87" s="66"/>
      <c r="AF87" s="27"/>
      <c r="AG87" s="103"/>
      <c r="AH87" s="44"/>
      <c r="AI87" s="103"/>
      <c r="AJ87" s="44" t="str">
        <f>IFERROR(VLOOKUP(AI87,Engine!$F$13:$G$25,2,FALSE)*AH87,"Auto Calc")</f>
        <v>Auto Calc</v>
      </c>
      <c r="AK87" s="44" t="str">
        <f>IFERROR(VLOOKUP(AG87,Engine!$B$13:$C$24,2,FALSE)*AJ87,"Auto Calc")</f>
        <v>Auto Calc</v>
      </c>
      <c r="AL87" s="103"/>
      <c r="AM87" s="44"/>
      <c r="AN87" s="103"/>
      <c r="AO87" s="44" t="str">
        <f>IFERROR(VLOOKUP(AN87,Engine!$F$13:$G$25,2,FALSE)*AM87,"Auto Calc")</f>
        <v>Auto Calc</v>
      </c>
      <c r="AP87" s="44" t="str">
        <f>IFERROR(VLOOKUP(AL87,Engine!$B$13:$C$24,2,FALSE)*AO87,"Auto Calc")</f>
        <v>Auto Calc</v>
      </c>
      <c r="AQ87" s="45">
        <f t="shared" si="7"/>
        <v>0</v>
      </c>
      <c r="AR87" s="44">
        <f t="shared" si="8"/>
        <v>0</v>
      </c>
      <c r="AS87" s="24"/>
      <c r="AT87" s="27"/>
      <c r="AU87" s="27"/>
      <c r="AV87" s="27"/>
      <c r="AW87" s="27"/>
      <c r="AY87" s="101"/>
    </row>
    <row r="88" spans="1:51" ht="14.5" x14ac:dyDescent="0.35">
      <c r="A88" s="24"/>
      <c r="B88" s="27"/>
      <c r="C88" s="27"/>
      <c r="D88" s="102"/>
      <c r="E88" s="27"/>
      <c r="F88" s="104"/>
      <c r="G88" s="44"/>
      <c r="H88" s="103"/>
      <c r="I88" s="44" t="str">
        <f>IFERROR(VLOOKUP(H88,Engine!$F$13:$G$25,2,FALSE)*G88,"Auto Calc")</f>
        <v>Auto Calc</v>
      </c>
      <c r="J88" s="44" t="str">
        <f>IFERROR(VLOOKUP(F88,Engine!$B$13:$C$24,2,FALSE)*I88,"Auto Calc")</f>
        <v>Auto Calc</v>
      </c>
      <c r="K88" s="103"/>
      <c r="L88" s="44"/>
      <c r="M88" s="103"/>
      <c r="N88" s="44" t="str">
        <f>IFERROR(VLOOKUP(M88,Engine!$F$13:$G$25,2,FALSE)*L88,"Auto Calc")</f>
        <v>Auto Calc</v>
      </c>
      <c r="O88" s="44" t="str">
        <f>IFERROR(VLOOKUP(K88,Engine!$B$13:$C$24,2,FALSE)*N88,"Auto Calc")</f>
        <v>Auto Calc</v>
      </c>
      <c r="P88" s="45">
        <f t="shared" si="6"/>
        <v>0</v>
      </c>
      <c r="Q88" s="27"/>
      <c r="R88" s="27"/>
      <c r="S88" s="27"/>
      <c r="T88" s="27"/>
      <c r="U88" s="27"/>
      <c r="V88" s="66"/>
      <c r="AF88" s="27"/>
      <c r="AG88" s="103"/>
      <c r="AH88" s="44"/>
      <c r="AI88" s="103"/>
      <c r="AJ88" s="44" t="str">
        <f>IFERROR(VLOOKUP(AI88,Engine!$F$13:$G$25,2,FALSE)*AH88,"Auto Calc")</f>
        <v>Auto Calc</v>
      </c>
      <c r="AK88" s="44" t="str">
        <f>IFERROR(VLOOKUP(AG88,Engine!$B$13:$C$24,2,FALSE)*AJ88,"Auto Calc")</f>
        <v>Auto Calc</v>
      </c>
      <c r="AL88" s="103"/>
      <c r="AM88" s="44"/>
      <c r="AN88" s="103"/>
      <c r="AO88" s="44" t="str">
        <f>IFERROR(VLOOKUP(AN88,Engine!$F$13:$G$25,2,FALSE)*AM88,"Auto Calc")</f>
        <v>Auto Calc</v>
      </c>
      <c r="AP88" s="44" t="str">
        <f>IFERROR(VLOOKUP(AL88,Engine!$B$13:$C$24,2,FALSE)*AO88,"Auto Calc")</f>
        <v>Auto Calc</v>
      </c>
      <c r="AQ88" s="45">
        <f t="shared" si="7"/>
        <v>0</v>
      </c>
      <c r="AR88" s="44">
        <f t="shared" si="8"/>
        <v>0</v>
      </c>
      <c r="AS88" s="24"/>
      <c r="AT88" s="27"/>
      <c r="AU88" s="27"/>
      <c r="AV88" s="27"/>
      <c r="AW88" s="27"/>
      <c r="AY88" s="101"/>
    </row>
    <row r="89" spans="1:51" ht="14.5" x14ac:dyDescent="0.35">
      <c r="A89" s="24"/>
      <c r="B89" s="27"/>
      <c r="C89" s="27"/>
      <c r="D89" s="102"/>
      <c r="E89" s="27"/>
      <c r="F89" s="104"/>
      <c r="G89" s="44"/>
      <c r="H89" s="103"/>
      <c r="I89" s="44" t="str">
        <f>IFERROR(VLOOKUP(H89,Engine!$F$13:$G$25,2,FALSE)*G89,"Auto Calc")</f>
        <v>Auto Calc</v>
      </c>
      <c r="J89" s="44" t="str">
        <f>IFERROR(VLOOKUP(F89,Engine!$B$13:$C$24,2,FALSE)*I89,"Auto Calc")</f>
        <v>Auto Calc</v>
      </c>
      <c r="K89" s="103"/>
      <c r="L89" s="44"/>
      <c r="M89" s="103"/>
      <c r="N89" s="44" t="str">
        <f>IFERROR(VLOOKUP(M89,Engine!$F$13:$G$25,2,FALSE)*L89,"Auto Calc")</f>
        <v>Auto Calc</v>
      </c>
      <c r="O89" s="44" t="str">
        <f>IFERROR(VLOOKUP(K89,Engine!$B$13:$C$24,2,FALSE)*N89,"Auto Calc")</f>
        <v>Auto Calc</v>
      </c>
      <c r="P89" s="45">
        <f t="shared" si="6"/>
        <v>0</v>
      </c>
      <c r="Q89" s="27"/>
      <c r="R89" s="27"/>
      <c r="S89" s="27"/>
      <c r="T89" s="27"/>
      <c r="U89" s="27"/>
      <c r="V89" s="66"/>
      <c r="AF89" s="27"/>
      <c r="AG89" s="103"/>
      <c r="AH89" s="44"/>
      <c r="AI89" s="103"/>
      <c r="AJ89" s="44" t="str">
        <f>IFERROR(VLOOKUP(AI89,Engine!$F$13:$G$25,2,FALSE)*AH89,"Auto Calc")</f>
        <v>Auto Calc</v>
      </c>
      <c r="AK89" s="44" t="str">
        <f>IFERROR(VLOOKUP(AG89,Engine!$B$13:$C$24,2,FALSE)*AJ89,"Auto Calc")</f>
        <v>Auto Calc</v>
      </c>
      <c r="AL89" s="103"/>
      <c r="AM89" s="44"/>
      <c r="AN89" s="103"/>
      <c r="AO89" s="44" t="str">
        <f>IFERROR(VLOOKUP(AN89,Engine!$F$13:$G$25,2,FALSE)*AM89,"Auto Calc")</f>
        <v>Auto Calc</v>
      </c>
      <c r="AP89" s="44" t="str">
        <f>IFERROR(VLOOKUP(AL89,Engine!$B$13:$C$24,2,FALSE)*AO89,"Auto Calc")</f>
        <v>Auto Calc</v>
      </c>
      <c r="AQ89" s="45">
        <f t="shared" si="7"/>
        <v>0</v>
      </c>
      <c r="AR89" s="44">
        <f t="shared" si="8"/>
        <v>0</v>
      </c>
      <c r="AS89" s="24"/>
      <c r="AT89" s="27"/>
      <c r="AU89" s="27"/>
      <c r="AV89" s="27"/>
      <c r="AW89" s="27"/>
      <c r="AY89" s="101"/>
    </row>
    <row r="90" spans="1:51" ht="14.5" x14ac:dyDescent="0.35">
      <c r="A90" s="24"/>
      <c r="B90" s="27"/>
      <c r="C90" s="27"/>
      <c r="D90" s="102"/>
      <c r="E90" s="27"/>
      <c r="F90" s="104"/>
      <c r="G90" s="44"/>
      <c r="H90" s="103"/>
      <c r="I90" s="44" t="str">
        <f>IFERROR(VLOOKUP(H90,Engine!$F$13:$G$25,2,FALSE)*G90,"Auto Calc")</f>
        <v>Auto Calc</v>
      </c>
      <c r="J90" s="44" t="str">
        <f>IFERROR(VLOOKUP(F90,Engine!$B$13:$C$24,2,FALSE)*I90,"Auto Calc")</f>
        <v>Auto Calc</v>
      </c>
      <c r="K90" s="103"/>
      <c r="L90" s="44"/>
      <c r="M90" s="103"/>
      <c r="N90" s="44" t="str">
        <f>IFERROR(VLOOKUP(M90,Engine!$F$13:$G$25,2,FALSE)*L90,"Auto Calc")</f>
        <v>Auto Calc</v>
      </c>
      <c r="O90" s="44" t="str">
        <f>IFERROR(VLOOKUP(K90,Engine!$B$13:$C$24,2,FALSE)*N90,"Auto Calc")</f>
        <v>Auto Calc</v>
      </c>
      <c r="P90" s="45">
        <f t="shared" si="6"/>
        <v>0</v>
      </c>
      <c r="Q90" s="27"/>
      <c r="R90" s="27"/>
      <c r="S90" s="27"/>
      <c r="T90" s="27"/>
      <c r="U90" s="27"/>
      <c r="V90" s="66"/>
      <c r="AF90" s="27"/>
      <c r="AG90" s="103"/>
      <c r="AH90" s="44"/>
      <c r="AI90" s="103"/>
      <c r="AJ90" s="44" t="str">
        <f>IFERROR(VLOOKUP(AI90,Engine!$F$13:$G$25,2,FALSE)*AH90,"Auto Calc")</f>
        <v>Auto Calc</v>
      </c>
      <c r="AK90" s="44" t="str">
        <f>IFERROR(VLOOKUP(AG90,Engine!$B$13:$C$24,2,FALSE)*AJ90,"Auto Calc")</f>
        <v>Auto Calc</v>
      </c>
      <c r="AL90" s="103"/>
      <c r="AM90" s="44"/>
      <c r="AN90" s="103"/>
      <c r="AO90" s="44" t="str">
        <f>IFERROR(VLOOKUP(AN90,Engine!$F$13:$G$25,2,FALSE)*AM90,"Auto Calc")</f>
        <v>Auto Calc</v>
      </c>
      <c r="AP90" s="44" t="str">
        <f>IFERROR(VLOOKUP(AL90,Engine!$B$13:$C$24,2,FALSE)*AO90,"Auto Calc")</f>
        <v>Auto Calc</v>
      </c>
      <c r="AQ90" s="45">
        <f t="shared" si="7"/>
        <v>0</v>
      </c>
      <c r="AR90" s="44">
        <f t="shared" si="8"/>
        <v>0</v>
      </c>
      <c r="AS90" s="24"/>
      <c r="AT90" s="27"/>
      <c r="AU90" s="27"/>
      <c r="AV90" s="27"/>
      <c r="AW90" s="27"/>
      <c r="AY90" s="101"/>
    </row>
    <row r="91" spans="1:51" ht="14.5" x14ac:dyDescent="0.35">
      <c r="A91" s="24"/>
      <c r="B91" s="27"/>
      <c r="C91" s="27"/>
      <c r="D91" s="102"/>
      <c r="E91" s="27"/>
      <c r="F91" s="104"/>
      <c r="G91" s="44"/>
      <c r="H91" s="103"/>
      <c r="I91" s="44" t="str">
        <f>IFERROR(VLOOKUP(H91,Engine!$F$13:$G$25,2,FALSE)*G91,"Auto Calc")</f>
        <v>Auto Calc</v>
      </c>
      <c r="J91" s="44" t="str">
        <f>IFERROR(VLOOKUP(F91,Engine!$B$13:$C$24,2,FALSE)*I91,"Auto Calc")</f>
        <v>Auto Calc</v>
      </c>
      <c r="K91" s="103"/>
      <c r="L91" s="44"/>
      <c r="M91" s="103"/>
      <c r="N91" s="44" t="str">
        <f>IFERROR(VLOOKUP(M91,Engine!$F$13:$G$25,2,FALSE)*L91,"Auto Calc")</f>
        <v>Auto Calc</v>
      </c>
      <c r="O91" s="44" t="str">
        <f>IFERROR(VLOOKUP(K91,Engine!$B$13:$C$24,2,FALSE)*N91,"Auto Calc")</f>
        <v>Auto Calc</v>
      </c>
      <c r="P91" s="45">
        <f t="shared" si="6"/>
        <v>0</v>
      </c>
      <c r="Q91" s="27"/>
      <c r="R91" s="27"/>
      <c r="S91" s="27"/>
      <c r="T91" s="27"/>
      <c r="U91" s="27"/>
      <c r="V91" s="66"/>
      <c r="AF91" s="27"/>
      <c r="AG91" s="103"/>
      <c r="AH91" s="44"/>
      <c r="AI91" s="103"/>
      <c r="AJ91" s="44" t="str">
        <f>IFERROR(VLOOKUP(AI91,Engine!$F$13:$G$25,2,FALSE)*AH91,"Auto Calc")</f>
        <v>Auto Calc</v>
      </c>
      <c r="AK91" s="44" t="str">
        <f>IFERROR(VLOOKUP(AG91,Engine!$B$13:$C$24,2,FALSE)*AJ91,"Auto Calc")</f>
        <v>Auto Calc</v>
      </c>
      <c r="AL91" s="103"/>
      <c r="AM91" s="44"/>
      <c r="AN91" s="103"/>
      <c r="AO91" s="44" t="str">
        <f>IFERROR(VLOOKUP(AN91,Engine!$F$13:$G$25,2,FALSE)*AM91,"Auto Calc")</f>
        <v>Auto Calc</v>
      </c>
      <c r="AP91" s="44" t="str">
        <f>IFERROR(VLOOKUP(AL91,Engine!$B$13:$C$24,2,FALSE)*AO91,"Auto Calc")</f>
        <v>Auto Calc</v>
      </c>
      <c r="AQ91" s="45">
        <f t="shared" si="7"/>
        <v>0</v>
      </c>
      <c r="AR91" s="44">
        <f t="shared" si="8"/>
        <v>0</v>
      </c>
      <c r="AS91" s="24"/>
      <c r="AT91" s="27"/>
      <c r="AU91" s="27"/>
      <c r="AV91" s="27"/>
      <c r="AW91" s="27"/>
      <c r="AY91" s="101"/>
    </row>
    <row r="92" spans="1:51" ht="14.5" x14ac:dyDescent="0.35">
      <c r="A92" s="24"/>
      <c r="B92" s="27"/>
      <c r="C92" s="27"/>
      <c r="D92" s="102"/>
      <c r="E92" s="27"/>
      <c r="F92" s="104"/>
      <c r="G92" s="44"/>
      <c r="H92" s="103"/>
      <c r="I92" s="44" t="str">
        <f>IFERROR(VLOOKUP(H92,Engine!$F$13:$G$25,2,FALSE)*G92,"Auto Calc")</f>
        <v>Auto Calc</v>
      </c>
      <c r="J92" s="44" t="str">
        <f>IFERROR(VLOOKUP(F92,Engine!$B$13:$C$24,2,FALSE)*I92,"Auto Calc")</f>
        <v>Auto Calc</v>
      </c>
      <c r="K92" s="103"/>
      <c r="L92" s="44"/>
      <c r="M92" s="103"/>
      <c r="N92" s="44" t="str">
        <f>IFERROR(VLOOKUP(M92,Engine!$F$13:$G$25,2,FALSE)*L92,"Auto Calc")</f>
        <v>Auto Calc</v>
      </c>
      <c r="O92" s="44" t="str">
        <f>IFERROR(VLOOKUP(K92,Engine!$B$13:$C$24,2,FALSE)*N92,"Auto Calc")</f>
        <v>Auto Calc</v>
      </c>
      <c r="P92" s="45">
        <f t="shared" si="6"/>
        <v>0</v>
      </c>
      <c r="Q92" s="27"/>
      <c r="R92" s="27"/>
      <c r="S92" s="27"/>
      <c r="T92" s="27"/>
      <c r="U92" s="27"/>
      <c r="V92" s="66"/>
      <c r="AF92" s="27"/>
      <c r="AG92" s="103"/>
      <c r="AH92" s="44"/>
      <c r="AI92" s="103"/>
      <c r="AJ92" s="44" t="str">
        <f>IFERROR(VLOOKUP(AI92,Engine!$F$13:$G$25,2,FALSE)*AH92,"Auto Calc")</f>
        <v>Auto Calc</v>
      </c>
      <c r="AK92" s="44" t="str">
        <f>IFERROR(VLOOKUP(AG92,Engine!$B$13:$C$24,2,FALSE)*AJ92,"Auto Calc")</f>
        <v>Auto Calc</v>
      </c>
      <c r="AL92" s="103"/>
      <c r="AM92" s="44"/>
      <c r="AN92" s="103"/>
      <c r="AO92" s="44" t="str">
        <f>IFERROR(VLOOKUP(AN92,Engine!$F$13:$G$25,2,FALSE)*AM92,"Auto Calc")</f>
        <v>Auto Calc</v>
      </c>
      <c r="AP92" s="44" t="str">
        <f>IFERROR(VLOOKUP(AL92,Engine!$B$13:$C$24,2,FALSE)*AO92,"Auto Calc")</f>
        <v>Auto Calc</v>
      </c>
      <c r="AQ92" s="45">
        <f t="shared" si="7"/>
        <v>0</v>
      </c>
      <c r="AR92" s="44">
        <f t="shared" si="8"/>
        <v>0</v>
      </c>
      <c r="AS92" s="24"/>
      <c r="AT92" s="27"/>
      <c r="AU92" s="27"/>
      <c r="AV92" s="27"/>
      <c r="AW92" s="27"/>
      <c r="AY92" s="101"/>
    </row>
    <row r="93" spans="1:51" ht="14.5" x14ac:dyDescent="0.35">
      <c r="A93" s="24"/>
      <c r="B93" s="27"/>
      <c r="C93" s="27"/>
      <c r="D93" s="102"/>
      <c r="E93" s="27"/>
      <c r="F93" s="104"/>
      <c r="G93" s="44"/>
      <c r="H93" s="103"/>
      <c r="I93" s="44" t="str">
        <f>IFERROR(VLOOKUP(H93,Engine!$F$13:$G$25,2,FALSE)*G93,"Auto Calc")</f>
        <v>Auto Calc</v>
      </c>
      <c r="J93" s="44" t="str">
        <f>IFERROR(VLOOKUP(F93,Engine!$B$13:$C$24,2,FALSE)*I93,"Auto Calc")</f>
        <v>Auto Calc</v>
      </c>
      <c r="K93" s="103"/>
      <c r="L93" s="44"/>
      <c r="M93" s="103"/>
      <c r="N93" s="44" t="str">
        <f>IFERROR(VLOOKUP(M93,Engine!$F$13:$G$25,2,FALSE)*L93,"Auto Calc")</f>
        <v>Auto Calc</v>
      </c>
      <c r="O93" s="44" t="str">
        <f>IFERROR(VLOOKUP(K93,Engine!$B$13:$C$24,2,FALSE)*N93,"Auto Calc")</f>
        <v>Auto Calc</v>
      </c>
      <c r="P93" s="45">
        <f t="shared" si="6"/>
        <v>0</v>
      </c>
      <c r="Q93" s="27"/>
      <c r="R93" s="27"/>
      <c r="S93" s="27"/>
      <c r="T93" s="27"/>
      <c r="U93" s="27"/>
      <c r="V93" s="66"/>
      <c r="AF93" s="27"/>
      <c r="AG93" s="103"/>
      <c r="AH93" s="44"/>
      <c r="AI93" s="103"/>
      <c r="AJ93" s="44" t="str">
        <f>IFERROR(VLOOKUP(AI93,Engine!$F$13:$G$25,2,FALSE)*AH93,"Auto Calc")</f>
        <v>Auto Calc</v>
      </c>
      <c r="AK93" s="44" t="str">
        <f>IFERROR(VLOOKUP(AG93,Engine!$B$13:$C$24,2,FALSE)*AJ93,"Auto Calc")</f>
        <v>Auto Calc</v>
      </c>
      <c r="AL93" s="103"/>
      <c r="AM93" s="44"/>
      <c r="AN93" s="103"/>
      <c r="AO93" s="44" t="str">
        <f>IFERROR(VLOOKUP(AN93,Engine!$F$13:$G$25,2,FALSE)*AM93,"Auto Calc")</f>
        <v>Auto Calc</v>
      </c>
      <c r="AP93" s="44" t="str">
        <f>IFERROR(VLOOKUP(AL93,Engine!$B$13:$C$24,2,FALSE)*AO93,"Auto Calc")</f>
        <v>Auto Calc</v>
      </c>
      <c r="AQ93" s="45">
        <f t="shared" si="7"/>
        <v>0</v>
      </c>
      <c r="AR93" s="44">
        <f t="shared" si="8"/>
        <v>0</v>
      </c>
      <c r="AS93" s="24"/>
      <c r="AT93" s="27"/>
      <c r="AU93" s="27"/>
      <c r="AV93" s="27"/>
      <c r="AW93" s="27"/>
      <c r="AY93" s="101"/>
    </row>
    <row r="94" spans="1:51" ht="14.5" x14ac:dyDescent="0.35">
      <c r="A94" s="24"/>
      <c r="B94" s="27"/>
      <c r="C94" s="27"/>
      <c r="D94" s="102"/>
      <c r="E94" s="27"/>
      <c r="F94" s="104"/>
      <c r="G94" s="44"/>
      <c r="H94" s="103"/>
      <c r="I94" s="44" t="str">
        <f>IFERROR(VLOOKUP(H94,Engine!$F$13:$G$25,2,FALSE)*G94,"Auto Calc")</f>
        <v>Auto Calc</v>
      </c>
      <c r="J94" s="44" t="str">
        <f>IFERROR(VLOOKUP(F94,Engine!$B$13:$C$24,2,FALSE)*I94,"Auto Calc")</f>
        <v>Auto Calc</v>
      </c>
      <c r="K94" s="103"/>
      <c r="L94" s="44"/>
      <c r="M94" s="103"/>
      <c r="N94" s="44" t="str">
        <f>IFERROR(VLOOKUP(M94,Engine!$F$13:$G$25,2,FALSE)*L94,"Auto Calc")</f>
        <v>Auto Calc</v>
      </c>
      <c r="O94" s="44" t="str">
        <f>IFERROR(VLOOKUP(K94,Engine!$B$13:$C$24,2,FALSE)*N94,"Auto Calc")</f>
        <v>Auto Calc</v>
      </c>
      <c r="P94" s="45">
        <f t="shared" si="6"/>
        <v>0</v>
      </c>
      <c r="Q94" s="27"/>
      <c r="R94" s="27"/>
      <c r="S94" s="27"/>
      <c r="T94" s="27"/>
      <c r="U94" s="27"/>
      <c r="V94" s="66"/>
      <c r="AF94" s="27"/>
      <c r="AG94" s="103"/>
      <c r="AH94" s="44"/>
      <c r="AI94" s="103"/>
      <c r="AJ94" s="44" t="str">
        <f>IFERROR(VLOOKUP(AI94,Engine!$F$13:$G$25,2,FALSE)*AH94,"Auto Calc")</f>
        <v>Auto Calc</v>
      </c>
      <c r="AK94" s="44" t="str">
        <f>IFERROR(VLOOKUP(AG94,Engine!$B$13:$C$24,2,FALSE)*AJ94,"Auto Calc")</f>
        <v>Auto Calc</v>
      </c>
      <c r="AL94" s="103"/>
      <c r="AM94" s="44"/>
      <c r="AN94" s="103"/>
      <c r="AO94" s="44" t="str">
        <f>IFERROR(VLOOKUP(AN94,Engine!$F$13:$G$25,2,FALSE)*AM94,"Auto Calc")</f>
        <v>Auto Calc</v>
      </c>
      <c r="AP94" s="44" t="str">
        <f>IFERROR(VLOOKUP(AL94,Engine!$B$13:$C$24,2,FALSE)*AO94,"Auto Calc")</f>
        <v>Auto Calc</v>
      </c>
      <c r="AQ94" s="45">
        <f t="shared" si="7"/>
        <v>0</v>
      </c>
      <c r="AR94" s="44">
        <f t="shared" si="8"/>
        <v>0</v>
      </c>
      <c r="AS94" s="24"/>
      <c r="AT94" s="27"/>
      <c r="AU94" s="27"/>
      <c r="AV94" s="27"/>
      <c r="AW94" s="27"/>
      <c r="AY94" s="101"/>
    </row>
    <row r="95" spans="1:51" ht="14.5" x14ac:dyDescent="0.35">
      <c r="A95" s="24"/>
      <c r="B95" s="27"/>
      <c r="C95" s="27"/>
      <c r="D95" s="102"/>
      <c r="E95" s="27"/>
      <c r="F95" s="104"/>
      <c r="G95" s="44"/>
      <c r="H95" s="103"/>
      <c r="I95" s="44" t="str">
        <f>IFERROR(VLOOKUP(H95,Engine!$F$13:$G$25,2,FALSE)*G95,"Auto Calc")</f>
        <v>Auto Calc</v>
      </c>
      <c r="J95" s="44" t="str">
        <f>IFERROR(VLOOKUP(F95,Engine!$B$13:$C$24,2,FALSE)*I95,"Auto Calc")</f>
        <v>Auto Calc</v>
      </c>
      <c r="K95" s="103"/>
      <c r="L95" s="44"/>
      <c r="M95" s="103"/>
      <c r="N95" s="44" t="str">
        <f>IFERROR(VLOOKUP(M95,Engine!$F$13:$G$25,2,FALSE)*L95,"Auto Calc")</f>
        <v>Auto Calc</v>
      </c>
      <c r="O95" s="44" t="str">
        <f>IFERROR(VLOOKUP(K95,Engine!$B$13:$C$24,2,FALSE)*N95,"Auto Calc")</f>
        <v>Auto Calc</v>
      </c>
      <c r="P95" s="45">
        <f t="shared" si="6"/>
        <v>0</v>
      </c>
      <c r="Q95" s="27"/>
      <c r="R95" s="27"/>
      <c r="S95" s="27"/>
      <c r="T95" s="27"/>
      <c r="U95" s="27"/>
      <c r="V95" s="66"/>
      <c r="AF95" s="27"/>
      <c r="AG95" s="103"/>
      <c r="AH95" s="44"/>
      <c r="AI95" s="103"/>
      <c r="AJ95" s="44" t="str">
        <f>IFERROR(VLOOKUP(AI95,Engine!$F$13:$G$25,2,FALSE)*AH95,"Auto Calc")</f>
        <v>Auto Calc</v>
      </c>
      <c r="AK95" s="44" t="str">
        <f>IFERROR(VLOOKUP(AG95,Engine!$B$13:$C$24,2,FALSE)*AJ95,"Auto Calc")</f>
        <v>Auto Calc</v>
      </c>
      <c r="AL95" s="103"/>
      <c r="AM95" s="44"/>
      <c r="AN95" s="103"/>
      <c r="AO95" s="44" t="str">
        <f>IFERROR(VLOOKUP(AN95,Engine!$F$13:$G$25,2,FALSE)*AM95,"Auto Calc")</f>
        <v>Auto Calc</v>
      </c>
      <c r="AP95" s="44" t="str">
        <f>IFERROR(VLOOKUP(AL95,Engine!$B$13:$C$24,2,FALSE)*AO95,"Auto Calc")</f>
        <v>Auto Calc</v>
      </c>
      <c r="AQ95" s="45">
        <f t="shared" si="7"/>
        <v>0</v>
      </c>
      <c r="AR95" s="44">
        <f t="shared" si="8"/>
        <v>0</v>
      </c>
      <c r="AS95" s="24"/>
      <c r="AT95" s="27"/>
      <c r="AU95" s="27"/>
      <c r="AV95" s="27"/>
      <c r="AW95" s="27"/>
      <c r="AY95" s="101"/>
    </row>
    <row r="96" spans="1:51" ht="14.5" x14ac:dyDescent="0.35">
      <c r="A96" s="24"/>
      <c r="B96" s="27"/>
      <c r="C96" s="27"/>
      <c r="D96" s="102"/>
      <c r="E96" s="27"/>
      <c r="F96" s="104"/>
      <c r="G96" s="44"/>
      <c r="H96" s="103"/>
      <c r="I96" s="44" t="str">
        <f>IFERROR(VLOOKUP(H96,Engine!$F$13:$G$25,2,FALSE)*G96,"Auto Calc")</f>
        <v>Auto Calc</v>
      </c>
      <c r="J96" s="44" t="str">
        <f>IFERROR(VLOOKUP(F96,Engine!$B$13:$C$24,2,FALSE)*I96,"Auto Calc")</f>
        <v>Auto Calc</v>
      </c>
      <c r="K96" s="103"/>
      <c r="L96" s="44"/>
      <c r="M96" s="103"/>
      <c r="N96" s="44" t="str">
        <f>IFERROR(VLOOKUP(M96,Engine!$F$13:$G$25,2,FALSE)*L96,"Auto Calc")</f>
        <v>Auto Calc</v>
      </c>
      <c r="O96" s="44" t="str">
        <f>IFERROR(VLOOKUP(K96,Engine!$B$13:$C$24,2,FALSE)*N96,"Auto Calc")</f>
        <v>Auto Calc</v>
      </c>
      <c r="P96" s="45">
        <f t="shared" si="6"/>
        <v>0</v>
      </c>
      <c r="Q96" s="27"/>
      <c r="R96" s="27"/>
      <c r="S96" s="27"/>
      <c r="T96" s="27"/>
      <c r="U96" s="27"/>
      <c r="V96" s="66"/>
      <c r="AF96" s="27"/>
      <c r="AG96" s="103"/>
      <c r="AH96" s="44"/>
      <c r="AI96" s="103"/>
      <c r="AJ96" s="44" t="str">
        <f>IFERROR(VLOOKUP(AI96,Engine!$F$13:$G$25,2,FALSE)*AH96,"Auto Calc")</f>
        <v>Auto Calc</v>
      </c>
      <c r="AK96" s="44" t="str">
        <f>IFERROR(VLOOKUP(AG96,Engine!$B$13:$C$24,2,FALSE)*AJ96,"Auto Calc")</f>
        <v>Auto Calc</v>
      </c>
      <c r="AL96" s="103"/>
      <c r="AM96" s="44"/>
      <c r="AN96" s="103"/>
      <c r="AO96" s="44" t="str">
        <f>IFERROR(VLOOKUP(AN96,Engine!$F$13:$G$25,2,FALSE)*AM96,"Auto Calc")</f>
        <v>Auto Calc</v>
      </c>
      <c r="AP96" s="44" t="str">
        <f>IFERROR(VLOOKUP(AL96,Engine!$B$13:$C$24,2,FALSE)*AO96,"Auto Calc")</f>
        <v>Auto Calc</v>
      </c>
      <c r="AQ96" s="45">
        <f t="shared" si="7"/>
        <v>0</v>
      </c>
      <c r="AR96" s="44">
        <f t="shared" si="8"/>
        <v>0</v>
      </c>
      <c r="AS96" s="24"/>
      <c r="AT96" s="27"/>
      <c r="AU96" s="27"/>
      <c r="AV96" s="27"/>
      <c r="AW96" s="27"/>
      <c r="AY96" s="101"/>
    </row>
    <row r="97" spans="1:51" ht="14.5" x14ac:dyDescent="0.35">
      <c r="A97" s="24"/>
      <c r="B97" s="27"/>
      <c r="C97" s="27"/>
      <c r="D97" s="102"/>
      <c r="E97" s="27"/>
      <c r="F97" s="104"/>
      <c r="G97" s="44"/>
      <c r="H97" s="103"/>
      <c r="I97" s="44" t="str">
        <f>IFERROR(VLOOKUP(H97,Engine!$F$13:$G$25,2,FALSE)*G97,"Auto Calc")</f>
        <v>Auto Calc</v>
      </c>
      <c r="J97" s="44" t="str">
        <f>IFERROR(VLOOKUP(F97,Engine!$B$13:$C$24,2,FALSE)*I97,"Auto Calc")</f>
        <v>Auto Calc</v>
      </c>
      <c r="K97" s="103"/>
      <c r="L97" s="44"/>
      <c r="M97" s="103"/>
      <c r="N97" s="44" t="str">
        <f>IFERROR(VLOOKUP(M97,Engine!$F$13:$G$25,2,FALSE)*L97,"Auto Calc")</f>
        <v>Auto Calc</v>
      </c>
      <c r="O97" s="44" t="str">
        <f>IFERROR(VLOOKUP(K97,Engine!$B$13:$C$24,2,FALSE)*N97,"Auto Calc")</f>
        <v>Auto Calc</v>
      </c>
      <c r="P97" s="45">
        <f t="shared" si="6"/>
        <v>0</v>
      </c>
      <c r="Q97" s="27"/>
      <c r="R97" s="27"/>
      <c r="S97" s="27"/>
      <c r="T97" s="27"/>
      <c r="U97" s="27"/>
      <c r="V97" s="66"/>
      <c r="AF97" s="27"/>
      <c r="AG97" s="103"/>
      <c r="AH97" s="44"/>
      <c r="AI97" s="103"/>
      <c r="AJ97" s="44" t="str">
        <f>IFERROR(VLOOKUP(AI97,Engine!$F$13:$G$25,2,FALSE)*AH97,"Auto Calc")</f>
        <v>Auto Calc</v>
      </c>
      <c r="AK97" s="44" t="str">
        <f>IFERROR(VLOOKUP(AG97,Engine!$B$13:$C$24,2,FALSE)*AJ97,"Auto Calc")</f>
        <v>Auto Calc</v>
      </c>
      <c r="AL97" s="103"/>
      <c r="AM97" s="44"/>
      <c r="AN97" s="103"/>
      <c r="AO97" s="44" t="str">
        <f>IFERROR(VLOOKUP(AN97,Engine!$F$13:$G$25,2,FALSE)*AM97,"Auto Calc")</f>
        <v>Auto Calc</v>
      </c>
      <c r="AP97" s="44" t="str">
        <f>IFERROR(VLOOKUP(AL97,Engine!$B$13:$C$24,2,FALSE)*AO97,"Auto Calc")</f>
        <v>Auto Calc</v>
      </c>
      <c r="AQ97" s="45">
        <f t="shared" si="7"/>
        <v>0</v>
      </c>
      <c r="AR97" s="44">
        <f t="shared" si="8"/>
        <v>0</v>
      </c>
      <c r="AS97" s="24"/>
      <c r="AT97" s="27"/>
      <c r="AU97" s="27"/>
      <c r="AV97" s="27"/>
      <c r="AW97" s="27"/>
      <c r="AY97" s="101"/>
    </row>
    <row r="98" spans="1:51" ht="14.5" x14ac:dyDescent="0.35">
      <c r="A98" s="24"/>
      <c r="B98" s="27"/>
      <c r="C98" s="27"/>
      <c r="D98" s="102"/>
      <c r="E98" s="27"/>
      <c r="F98" s="104"/>
      <c r="G98" s="44"/>
      <c r="H98" s="103"/>
      <c r="I98" s="44" t="str">
        <f>IFERROR(VLOOKUP(H98,Engine!$F$13:$G$25,2,FALSE)*G98,"Auto Calc")</f>
        <v>Auto Calc</v>
      </c>
      <c r="J98" s="44" t="str">
        <f>IFERROR(VLOOKUP(F98,Engine!$B$13:$C$24,2,FALSE)*I98,"Auto Calc")</f>
        <v>Auto Calc</v>
      </c>
      <c r="K98" s="103"/>
      <c r="L98" s="44"/>
      <c r="M98" s="103"/>
      <c r="N98" s="44" t="str">
        <f>IFERROR(VLOOKUP(M98,Engine!$F$13:$G$25,2,FALSE)*L98,"Auto Calc")</f>
        <v>Auto Calc</v>
      </c>
      <c r="O98" s="44" t="str">
        <f>IFERROR(VLOOKUP(K98,Engine!$B$13:$C$24,2,FALSE)*N98,"Auto Calc")</f>
        <v>Auto Calc</v>
      </c>
      <c r="P98" s="45">
        <f t="shared" si="6"/>
        <v>0</v>
      </c>
      <c r="Q98" s="27"/>
      <c r="R98" s="27"/>
      <c r="S98" s="27"/>
      <c r="T98" s="27"/>
      <c r="U98" s="27"/>
      <c r="V98" s="66"/>
      <c r="AF98" s="27"/>
      <c r="AG98" s="103"/>
      <c r="AH98" s="44"/>
      <c r="AI98" s="103"/>
      <c r="AJ98" s="44" t="str">
        <f>IFERROR(VLOOKUP(AI98,Engine!$F$13:$G$25,2,FALSE)*AH98,"Auto Calc")</f>
        <v>Auto Calc</v>
      </c>
      <c r="AK98" s="44" t="str">
        <f>IFERROR(VLOOKUP(AG98,Engine!$B$13:$C$24,2,FALSE)*AJ98,"Auto Calc")</f>
        <v>Auto Calc</v>
      </c>
      <c r="AL98" s="103"/>
      <c r="AM98" s="44"/>
      <c r="AN98" s="103"/>
      <c r="AO98" s="44" t="str">
        <f>IFERROR(VLOOKUP(AN98,Engine!$F$13:$G$25,2,FALSE)*AM98,"Auto Calc")</f>
        <v>Auto Calc</v>
      </c>
      <c r="AP98" s="44" t="str">
        <f>IFERROR(VLOOKUP(AL98,Engine!$B$13:$C$24,2,FALSE)*AO98,"Auto Calc")</f>
        <v>Auto Calc</v>
      </c>
      <c r="AQ98" s="45">
        <f t="shared" si="7"/>
        <v>0</v>
      </c>
      <c r="AR98" s="44">
        <f t="shared" si="8"/>
        <v>0</v>
      </c>
      <c r="AS98" s="24"/>
      <c r="AT98" s="27"/>
      <c r="AU98" s="27"/>
      <c r="AV98" s="27"/>
      <c r="AW98" s="27"/>
      <c r="AY98" s="101"/>
    </row>
    <row r="99" spans="1:51" ht="14.5" x14ac:dyDescent="0.35">
      <c r="A99" s="24"/>
      <c r="B99" s="27"/>
      <c r="C99" s="27"/>
      <c r="D99" s="102"/>
      <c r="E99" s="27"/>
      <c r="F99" s="104"/>
      <c r="G99" s="44"/>
      <c r="H99" s="103"/>
      <c r="I99" s="44" t="str">
        <f>IFERROR(VLOOKUP(H99,Engine!$F$13:$G$25,2,FALSE)*G99,"Auto Calc")</f>
        <v>Auto Calc</v>
      </c>
      <c r="J99" s="44" t="str">
        <f>IFERROR(VLOOKUP(F99,Engine!$B$13:$C$24,2,FALSE)*I99,"Auto Calc")</f>
        <v>Auto Calc</v>
      </c>
      <c r="K99" s="103"/>
      <c r="L99" s="44"/>
      <c r="M99" s="103"/>
      <c r="N99" s="44" t="str">
        <f>IFERROR(VLOOKUP(M99,Engine!$F$13:$G$25,2,FALSE)*L99,"Auto Calc")</f>
        <v>Auto Calc</v>
      </c>
      <c r="O99" s="44" t="str">
        <f>IFERROR(VLOOKUP(K99,Engine!$B$13:$C$24,2,FALSE)*N99,"Auto Calc")</f>
        <v>Auto Calc</v>
      </c>
      <c r="P99" s="45">
        <f t="shared" ref="P99:P100" si="9">SUM(J99,O99)</f>
        <v>0</v>
      </c>
      <c r="Q99" s="27"/>
      <c r="R99" s="27"/>
      <c r="S99" s="27"/>
      <c r="T99" s="27"/>
      <c r="U99" s="27"/>
      <c r="V99" s="66"/>
      <c r="AF99" s="27"/>
      <c r="AG99" s="103"/>
      <c r="AH99" s="44"/>
      <c r="AI99" s="103"/>
      <c r="AJ99" s="44" t="str">
        <f>IFERROR(VLOOKUP(AI99,Engine!$F$13:$G$25,2,FALSE)*AH99,"Auto Calc")</f>
        <v>Auto Calc</v>
      </c>
      <c r="AK99" s="44" t="str">
        <f>IFERROR(VLOOKUP(AG99,Engine!$B$13:$C$24,2,FALSE)*AJ99,"Auto Calc")</f>
        <v>Auto Calc</v>
      </c>
      <c r="AL99" s="103"/>
      <c r="AM99" s="44"/>
      <c r="AN99" s="103"/>
      <c r="AO99" s="44" t="str">
        <f>IFERROR(VLOOKUP(AN99,Engine!$F$13:$G$25,2,FALSE)*AM99,"Auto Calc")</f>
        <v>Auto Calc</v>
      </c>
      <c r="AP99" s="44" t="str">
        <f>IFERROR(VLOOKUP(AL99,Engine!$B$13:$C$24,2,FALSE)*AO99,"Auto Calc")</f>
        <v>Auto Calc</v>
      </c>
      <c r="AQ99" s="45">
        <f t="shared" ref="AQ99:AQ100" si="10">SUM(AK99,AP99)</f>
        <v>0</v>
      </c>
      <c r="AR99" s="44">
        <f t="shared" ref="AR99:AR100" si="11">AQ99-P99</f>
        <v>0</v>
      </c>
      <c r="AS99" s="24"/>
      <c r="AT99" s="27"/>
      <c r="AU99" s="27"/>
      <c r="AV99" s="27"/>
      <c r="AW99" s="27"/>
      <c r="AY99" s="101"/>
    </row>
    <row r="100" spans="1:51" ht="14.5" x14ac:dyDescent="0.35">
      <c r="A100" s="24"/>
      <c r="B100" s="27"/>
      <c r="C100" s="27"/>
      <c r="D100" s="102"/>
      <c r="E100" s="27"/>
      <c r="F100" s="104"/>
      <c r="G100" s="44"/>
      <c r="H100" s="103"/>
      <c r="I100" s="44" t="str">
        <f>IFERROR(VLOOKUP(H100,Engine!$F$13:$G$25,2,FALSE)*G100,"Auto Calc")</f>
        <v>Auto Calc</v>
      </c>
      <c r="J100" s="44" t="str">
        <f>IFERROR(VLOOKUP(F100,Engine!$B$13:$C$24,2,FALSE)*I100,"Auto Calc")</f>
        <v>Auto Calc</v>
      </c>
      <c r="K100" s="103"/>
      <c r="L100" s="44"/>
      <c r="M100" s="103"/>
      <c r="N100" s="44" t="str">
        <f>IFERROR(VLOOKUP(M100,Engine!$F$13:$G$25,2,FALSE)*L100,"Auto Calc")</f>
        <v>Auto Calc</v>
      </c>
      <c r="O100" s="44" t="str">
        <f>IFERROR(VLOOKUP(K100,Engine!$B$13:$C$24,2,FALSE)*N100,"Auto Calc")</f>
        <v>Auto Calc</v>
      </c>
      <c r="P100" s="45">
        <f t="shared" si="9"/>
        <v>0</v>
      </c>
      <c r="Q100" s="27"/>
      <c r="R100" s="27"/>
      <c r="S100" s="27"/>
      <c r="T100" s="27"/>
      <c r="U100" s="27"/>
      <c r="V100" s="66"/>
      <c r="AF100" s="27"/>
      <c r="AG100" s="103"/>
      <c r="AH100" s="44"/>
      <c r="AI100" s="103"/>
      <c r="AJ100" s="44" t="str">
        <f>IFERROR(VLOOKUP(AI100,Engine!$F$13:$G$25,2,FALSE)*AH100,"Auto Calc")</f>
        <v>Auto Calc</v>
      </c>
      <c r="AK100" s="44" t="str">
        <f>IFERROR(VLOOKUP(AG100,Engine!$B$13:$C$24,2,FALSE)*AJ100,"Auto Calc")</f>
        <v>Auto Calc</v>
      </c>
      <c r="AL100" s="103"/>
      <c r="AM100" s="44"/>
      <c r="AN100" s="103"/>
      <c r="AO100" s="44" t="str">
        <f>IFERROR(VLOOKUP(AN100,Engine!$F$13:$G$25,2,FALSE)*AM100,"Auto Calc")</f>
        <v>Auto Calc</v>
      </c>
      <c r="AP100" s="44" t="str">
        <f>IFERROR(VLOOKUP(AL100,Engine!$B$13:$C$24,2,FALSE)*AO100,"Auto Calc")</f>
        <v>Auto Calc</v>
      </c>
      <c r="AQ100" s="45">
        <f t="shared" si="10"/>
        <v>0</v>
      </c>
      <c r="AR100" s="44">
        <f t="shared" si="11"/>
        <v>0</v>
      </c>
      <c r="AS100" s="24"/>
      <c r="AT100" s="27"/>
      <c r="AU100" s="27"/>
      <c r="AV100" s="27"/>
      <c r="AW100" s="27"/>
      <c r="AY100" s="101"/>
    </row>
  </sheetData>
  <sheetProtection sheet="1" objects="1" scenarios="1"/>
  <protectedRanges>
    <protectedRange sqref="A3:H100 K3:M100 Q3:U100 W3:AI100 AL3:AN100 AS3:AX100" name="Range1"/>
  </protectedRanges>
  <mergeCells count="7">
    <mergeCell ref="AL1:AP1"/>
    <mergeCell ref="AY1:AY13"/>
    <mergeCell ref="C1:E1"/>
    <mergeCell ref="V1:V2"/>
    <mergeCell ref="K1:O1"/>
    <mergeCell ref="F1:J1"/>
    <mergeCell ref="AG1:AK1"/>
  </mergeCells>
  <conditionalFormatting sqref="F3:F100">
    <cfRule type="containsBlanks" dxfId="21" priority="6">
      <formula>LEN(TRIM(F3))=0</formula>
    </cfRule>
  </conditionalFormatting>
  <conditionalFormatting sqref="H3:H7">
    <cfRule type="containsBlanks" dxfId="20" priority="5">
      <formula>LEN(TRIM(H3))=0</formula>
    </cfRule>
  </conditionalFormatting>
  <conditionalFormatting sqref="I3:J100 N3:O100">
    <cfRule type="containsText" dxfId="19" priority="17" operator="containsText" text="Auto Calc">
      <formula>NOT(ISERROR(SEARCH("Auto Calc",I3)))</formula>
    </cfRule>
  </conditionalFormatting>
  <conditionalFormatting sqref="I3:K7 H8:K100">
    <cfRule type="containsBlanks" dxfId="18" priority="35">
      <formula>LEN(TRIM(H3))=0</formula>
    </cfRule>
  </conditionalFormatting>
  <conditionalFormatting sqref="M3:O100">
    <cfRule type="containsBlanks" dxfId="17" priority="34">
      <formula>LEN(TRIM(M3))=0</formula>
    </cfRule>
  </conditionalFormatting>
  <conditionalFormatting sqref="P3:P100">
    <cfRule type="cellIs" dxfId="16" priority="42" operator="equal">
      <formula>120</formula>
    </cfRule>
    <cfRule type="cellIs" dxfId="15" priority="43" operator="lessThanOrEqual">
      <formula>120</formula>
    </cfRule>
    <cfRule type="cellIs" dxfId="14" priority="44" operator="greaterThanOrEqual">
      <formula>120</formula>
    </cfRule>
  </conditionalFormatting>
  <conditionalFormatting sqref="AG3:AG100">
    <cfRule type="containsBlanks" dxfId="13" priority="4">
      <formula>LEN(TRIM(AG3))=0</formula>
    </cfRule>
  </conditionalFormatting>
  <conditionalFormatting sqref="AI3:AI7">
    <cfRule type="containsBlanks" dxfId="12" priority="3">
      <formula>LEN(TRIM(AI3))=0</formula>
    </cfRule>
  </conditionalFormatting>
  <conditionalFormatting sqref="AJ3:AK7 AI8:AL100">
    <cfRule type="containsBlanks" dxfId="11" priority="12">
      <formula>LEN(TRIM(AI3))=0</formula>
    </cfRule>
  </conditionalFormatting>
  <conditionalFormatting sqref="AJ3:AK100 AO3:AP100">
    <cfRule type="containsText" dxfId="10" priority="10" operator="containsText" text="Auto Calc">
      <formula>NOT(ISERROR(SEARCH("Auto Calc",AJ3)))</formula>
    </cfRule>
  </conditionalFormatting>
  <conditionalFormatting sqref="AL3:AL7">
    <cfRule type="containsBlanks" dxfId="9" priority="2">
      <formula>LEN(TRIM(AL3))=0</formula>
    </cfRule>
  </conditionalFormatting>
  <conditionalFormatting sqref="AN3:AN7">
    <cfRule type="containsBlanks" dxfId="8" priority="1">
      <formula>LEN(TRIM(AN3))=0</formula>
    </cfRule>
  </conditionalFormatting>
  <conditionalFormatting sqref="AO3:AP7 AN8:AP100">
    <cfRule type="containsBlanks" dxfId="7" priority="11">
      <formula>LEN(TRIM(AN3))=0</formula>
    </cfRule>
  </conditionalFormatting>
  <conditionalFormatting sqref="AQ3:AQ100">
    <cfRule type="cellIs" dxfId="6" priority="14" operator="equal">
      <formula>120</formula>
    </cfRule>
    <cfRule type="cellIs" dxfId="5" priority="15" operator="lessThanOrEqual">
      <formula>120</formula>
    </cfRule>
    <cfRule type="cellIs" dxfId="4" priority="16" operator="greaterThanOrEqual">
      <formula>120</formula>
    </cfRule>
  </conditionalFormatting>
  <conditionalFormatting sqref="AR3:AR100">
    <cfRule type="cellIs" dxfId="3" priority="7" operator="equal">
      <formula>0</formula>
    </cfRule>
    <cfRule type="cellIs" dxfId="2" priority="8" operator="lessThan">
      <formula>0</formula>
    </cfRule>
    <cfRule type="cellIs" dxfId="1" priority="9" operator="greaterThan">
      <formula>0</formula>
    </cfRule>
    <cfRule type="containsBlanks" dxfId="0" priority="38">
      <formula>LEN(TRIM(AR3))=0</formula>
    </cfRule>
  </conditionalFormatting>
  <dataValidations count="7">
    <dataValidation allowBlank="1" showInputMessage="1" showErrorMessage="1" prompt="Automatically calculated" sqref="AR3:AR100" xr:uid="{768800DE-3342-43BF-9F19-084BBE7C9F84}"/>
    <dataValidation allowBlank="1" showInputMessage="1" showErrorMessage="1" prompt="Automatically Calculated" sqref="P3:P100 AQ3:AQ100" xr:uid="{0F6AE448-DD7F-420D-80DB-1A96985CBFBA}"/>
    <dataValidation allowBlank="1" showInputMessage="1" showErrorMessage="1" prompt="DO NOT DELETE - contains formula" sqref="I3:J100 N3:O100 AO3:AP100 AJ3:AK100" xr:uid="{FB20026E-4C89-46FB-9894-126F88211865}"/>
    <dataValidation type="whole" allowBlank="1" showInputMessage="1" showErrorMessage="1" prompt="Just enter number not milligrams or micrograms " sqref="AH3:AH100 L3:L100 G3:G100 AM3:AM100" xr:uid="{5ADD152C-5C6E-4C60-8A76-25E88DEC6D2A}">
      <formula1>0</formula1>
      <formula2>10000</formula2>
    </dataValidation>
    <dataValidation allowBlank="1" showInputMessage="1" showErrorMessage="1" prompt="Type free text here" sqref="AF3:AF100" xr:uid="{DAA9DEC2-4530-4E4F-B653-F2C38C916CA5}"/>
    <dataValidation type="whole" allowBlank="1" showInputMessage="1" showErrorMessage="1" prompt="Free text number" sqref="AX3:AX100" xr:uid="{6116C0AE-B89E-4CC2-B3AF-752E881F5F9C}">
      <formula1>0</formula1>
      <formula2>1000</formula2>
    </dataValidation>
    <dataValidation allowBlank="1" showInputMessage="1" showErrorMessage="1" promptTitle="NHS Number" prompt="Use the same NHS number for the same patient if using multiple rows, so data can be deduplicated" sqref="A3:A100" xr:uid="{EE6F8243-B13C-47F1-A44F-6DB11621DD8B}"/>
  </dataValidations>
  <pageMargins left="0.7" right="0.7" top="0.75" bottom="0.75" header="0.3" footer="0.3"/>
  <legacyDrawing r:id="rId1"/>
  <tableParts count="2">
    <tablePart r:id="rId2"/>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E19A7379-9F46-43CD-8CA2-CCEA5598EFF7}">
          <x14:formula1>
            <xm:f>Engine!$F$2:$F$5</xm:f>
          </x14:formula1>
          <xm:sqref>S4:S99 AT4:AT100 AV4:AW100 AU4:AU99 AT3:AW3 R3:R100 T3:U100</xm:sqref>
        </x14:dataValidation>
        <x14:dataValidation type="list" allowBlank="1" showInputMessage="1" showErrorMessage="1" xr:uid="{76A8B2F8-3707-4B3E-B847-8EC47EE9AB04}">
          <x14:formula1>
            <xm:f>Engine!$C$2:$C$3</xm:f>
          </x14:formula1>
          <xm:sqref>Q3:Q100 W3:AE100 AS3:AS100</xm:sqref>
        </x14:dataValidation>
        <x14:dataValidation type="list" allowBlank="1" showInputMessage="1" showErrorMessage="1" prompt="Pick from drop down" xr:uid="{51D906CB-7452-44D0-AA82-70756AE5DF19}">
          <x14:formula1>
            <xm:f>Engine!$B$13:$B$24</xm:f>
          </x14:formula1>
          <xm:sqref>F3:F100 K3:K100 AG3:AG100 AL3:AL100</xm:sqref>
        </x14:dataValidation>
        <x14:dataValidation type="list" allowBlank="1" showInputMessage="1" showErrorMessage="1" prompt="Pick from drop down" xr:uid="{7AA66771-6317-4CF5-89F0-40B8A01FC108}">
          <x14:formula1>
            <xm:f>Engine!$F$13:$F$22</xm:f>
          </x14:formula1>
          <xm:sqref>H3:H100 M3:M100 AI3:AI100 AN3:AN100</xm:sqref>
        </x14:dataValidation>
        <x14:dataValidation type="list" allowBlank="1" showInputMessage="1" showErrorMessage="1" xr:uid="{6F6A7ACF-F06D-4E38-9E2B-217CDEAC4945}">
          <x14:formula1>
            <xm:f>Engine!$H$2:$H$5</xm:f>
          </x14:formula1>
          <xm:sqref>C3:C100</xm:sqref>
        </x14:dataValidation>
        <x14:dataValidation type="list" allowBlank="1" showInputMessage="1" showErrorMessage="1" xr:uid="{962D0C81-A32B-4AB4-8996-12CBCD700FC0}">
          <x14:formula1>
            <xm:f>Engine!$J$3:$J$7</xm:f>
          </x14:formula1>
          <xm:sqref>E3:E100</xm:sqref>
        </x14:dataValidation>
        <x14:dataValidation type="list" allowBlank="1" showInputMessage="1" showErrorMessage="1" xr:uid="{F5621532-E7D6-4D99-85AB-6534566F5FE4}">
          <x14:formula1>
            <xm:f>Engine!$K$3:$K$31</xm:f>
          </x14:formula1>
          <xm:sqref>B3:B100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F2FF9-2669-4BA5-AF2E-986303C8E817}">
  <dimension ref="A1:H147"/>
  <sheetViews>
    <sheetView topLeftCell="A113" zoomScale="67" zoomScaleNormal="90" workbookViewId="0">
      <selection activeCell="E95" sqref="E95"/>
    </sheetView>
  </sheetViews>
  <sheetFormatPr defaultColWidth="11.453125" defaultRowHeight="14.5" x14ac:dyDescent="0.35"/>
  <cols>
    <col min="1" max="1" width="42.81640625" customWidth="1"/>
    <col min="2" max="2" width="26.54296875" customWidth="1"/>
    <col min="3" max="3" width="17.1796875" customWidth="1"/>
    <col min="4" max="4" width="26" bestFit="1" customWidth="1"/>
    <col min="6" max="6" width="21" style="27" customWidth="1"/>
    <col min="7" max="7" width="9.81640625" bestFit="1" customWidth="1"/>
    <col min="8" max="8" width="13.26953125" bestFit="1" customWidth="1"/>
  </cols>
  <sheetData>
    <row r="1" spans="1:8" x14ac:dyDescent="0.35">
      <c r="A1" s="88" t="s">
        <v>83</v>
      </c>
      <c r="B1" s="45"/>
      <c r="C1" s="45"/>
      <c r="D1" s="45"/>
      <c r="E1" s="45"/>
      <c r="F1" s="93" t="s">
        <v>216</v>
      </c>
      <c r="G1" s="24"/>
    </row>
    <row r="2" spans="1:8" x14ac:dyDescent="0.35">
      <c r="A2" s="89" t="s">
        <v>156</v>
      </c>
      <c r="B2" s="19" t="s">
        <v>84</v>
      </c>
      <c r="C2" s="19" t="s">
        <v>85</v>
      </c>
      <c r="D2" s="19" t="s">
        <v>86</v>
      </c>
      <c r="E2" s="45"/>
      <c r="F2" s="19"/>
      <c r="G2" s="19" t="s">
        <v>214</v>
      </c>
      <c r="H2" s="19" t="s">
        <v>215</v>
      </c>
    </row>
    <row r="3" spans="1:8" x14ac:dyDescent="0.35">
      <c r="A3" s="90" t="s">
        <v>40</v>
      </c>
      <c r="B3" s="26">
        <f>COUNTIF('Pharmacist data collection'!F:F,Dashboard!A3)</f>
        <v>0</v>
      </c>
      <c r="C3" s="26" t="str">
        <f>IFERROR(AVERAGEIF('Pharmacist data collection'!$F$3:$F$100,Dashboard!A3,'Pharmacist data collection'!$G$3:$G$100),"")</f>
        <v/>
      </c>
      <c r="D3" s="26" t="str">
        <f>IFERROR(AVERAGEIF('Pharmacist data collection'!$F$3:$F$100,Dashboard!A3,'Pharmacist data collection'!$I$3:$I$100),"")</f>
        <v/>
      </c>
      <c r="E3" s="45"/>
      <c r="F3" s="26" t="s">
        <v>217</v>
      </c>
      <c r="G3" s="26">
        <f>SUM(Table1[TOTAL Daily OME])</f>
        <v>0</v>
      </c>
      <c r="H3" s="26">
        <f>AVERAGE(Table1[TOTAL Daily OME])</f>
        <v>0</v>
      </c>
    </row>
    <row r="4" spans="1:8" x14ac:dyDescent="0.35">
      <c r="A4" s="90" t="s">
        <v>44</v>
      </c>
      <c r="B4" s="26">
        <f>COUNTIF('Pharmacist data collection'!F:F,Dashboard!A4)</f>
        <v>0</v>
      </c>
      <c r="C4" s="26" t="str">
        <f>IFERROR(AVERAGEIF('Pharmacist data collection'!$F$3:$F$100,Dashboard!A4,'Pharmacist data collection'!$G$3:$G$100),"")</f>
        <v/>
      </c>
      <c r="D4" s="26" t="str">
        <f>IFERROR(AVERAGEIF('Pharmacist data collection'!$F$3:$F$100,Dashboard!A4,'Pharmacist data collection'!$I$3:$I$100),"")</f>
        <v/>
      </c>
      <c r="E4" s="45"/>
      <c r="F4" s="94" t="s">
        <v>218</v>
      </c>
      <c r="G4" s="94">
        <f>SUM(Table2[TOTAL Daily OME])</f>
        <v>0</v>
      </c>
      <c r="H4" s="94">
        <f>AVERAGE(Table2[TOTAL Daily OME])</f>
        <v>0</v>
      </c>
    </row>
    <row r="5" spans="1:8" x14ac:dyDescent="0.35">
      <c r="A5" s="90" t="s">
        <v>47</v>
      </c>
      <c r="B5" s="26">
        <f>COUNTIF('Pharmacist data collection'!F:F,Dashboard!A5)</f>
        <v>0</v>
      </c>
      <c r="C5" s="26" t="str">
        <f>IFERROR(AVERAGEIF('Pharmacist data collection'!$F$3:$F$100,Dashboard!A5,'Pharmacist data collection'!$G$3:$G$100),"")</f>
        <v/>
      </c>
      <c r="D5" s="26" t="str">
        <f>IFERROR(AVERAGEIF('Pharmacist data collection'!$F$3:$F$100,Dashboard!A5,'Pharmacist data collection'!$I$3:$I$100),"")</f>
        <v/>
      </c>
      <c r="E5" s="45"/>
      <c r="F5" s="26" t="s">
        <v>219</v>
      </c>
      <c r="G5" s="26">
        <f>SUM(Table2[Overall TOTAL Change of Daily OME])</f>
        <v>0</v>
      </c>
      <c r="H5" s="26">
        <f>AVERAGE(Table2[Overall TOTAL Change of Daily OME])</f>
        <v>0</v>
      </c>
    </row>
    <row r="6" spans="1:8" x14ac:dyDescent="0.35">
      <c r="A6" s="90" t="s">
        <v>50</v>
      </c>
      <c r="B6" s="26">
        <f>COUNTIF('Pharmacist data collection'!F:F,Dashboard!A6)</f>
        <v>0</v>
      </c>
      <c r="C6" s="26" t="str">
        <f>IFERROR(AVERAGEIF('Pharmacist data collection'!$F$3:$F$100,Dashboard!A6,'Pharmacist data collection'!$G$3:$G$100),"")</f>
        <v/>
      </c>
      <c r="D6" s="26" t="str">
        <f>IFERROR(AVERAGEIF('Pharmacist data collection'!$F$3:$F$100,Dashboard!A6,'Pharmacist data collection'!$I$3:$I$100),"")</f>
        <v/>
      </c>
      <c r="E6" s="45"/>
      <c r="F6" s="26" t="s">
        <v>220</v>
      </c>
      <c r="G6" s="26">
        <f>SUM(Table2[Number of pharmacist reviews over pilot period])</f>
        <v>0</v>
      </c>
      <c r="H6" s="26" t="str">
        <f>IFERROR(AVERAGE(Table2[Number of pharmacist reviews over pilot period]),"")</f>
        <v/>
      </c>
    </row>
    <row r="7" spans="1:8" x14ac:dyDescent="0.35">
      <c r="A7" s="90" t="s">
        <v>53</v>
      </c>
      <c r="B7" s="26">
        <f>COUNTIF('Pharmacist data collection'!F:F,Dashboard!A7)</f>
        <v>0</v>
      </c>
      <c r="C7" s="26" t="str">
        <f>IFERROR(AVERAGEIF('Pharmacist data collection'!$F$3:$F$100,Dashboard!A7,'Pharmacist data collection'!$G$3:$G$100),"")</f>
        <v/>
      </c>
      <c r="D7" s="26" t="str">
        <f>IFERROR(AVERAGEIF('Pharmacist data collection'!$F$3:$F$100,Dashboard!A7,'Pharmacist data collection'!$I$3:$I$100),"")</f>
        <v/>
      </c>
      <c r="E7" s="45"/>
      <c r="F7"/>
    </row>
    <row r="8" spans="1:8" x14ac:dyDescent="0.35">
      <c r="A8" s="90" t="s">
        <v>56</v>
      </c>
      <c r="B8" s="26">
        <f>COUNTIF('Pharmacist data collection'!F:F,Dashboard!A8)</f>
        <v>0</v>
      </c>
      <c r="C8" s="26" t="str">
        <f>IFERROR(AVERAGEIF('Pharmacist data collection'!$F$3:$F$100,Dashboard!A8,'Pharmacist data collection'!$G$3:$G$100),"")</f>
        <v/>
      </c>
      <c r="D8" s="26" t="str">
        <f>IFERROR(AVERAGEIF('Pharmacist data collection'!$F$3:$F$100,Dashboard!A8,'Pharmacist data collection'!$I$3:$I$100),"")</f>
        <v/>
      </c>
      <c r="E8" s="45"/>
      <c r="F8"/>
    </row>
    <row r="9" spans="1:8" x14ac:dyDescent="0.35">
      <c r="A9" s="90" t="s">
        <v>59</v>
      </c>
      <c r="B9" s="26">
        <f>COUNTIF('Pharmacist data collection'!F:F,Dashboard!A9)</f>
        <v>0</v>
      </c>
      <c r="C9" s="26" t="str">
        <f>IFERROR(AVERAGEIF('Pharmacist data collection'!$F$3:$F$100,Dashboard!A9,'Pharmacist data collection'!$G$3:$G$100),"")</f>
        <v/>
      </c>
      <c r="D9" s="26" t="str">
        <f>IFERROR(AVERAGEIF('Pharmacist data collection'!$F$3:$F$100,Dashboard!A9,'Pharmacist data collection'!$I$3:$I$100),"")</f>
        <v/>
      </c>
      <c r="E9" s="45"/>
      <c r="F9"/>
    </row>
    <row r="10" spans="1:8" x14ac:dyDescent="0.35">
      <c r="A10" s="90" t="s">
        <v>62</v>
      </c>
      <c r="B10" s="26">
        <f>COUNTIF('Pharmacist data collection'!F:F,Dashboard!A10)</f>
        <v>0</v>
      </c>
      <c r="C10" s="26" t="str">
        <f>IFERROR(AVERAGEIF('Pharmacist data collection'!$F$3:$F$100,Dashboard!A10,'Pharmacist data collection'!$G$3:$G$100),"")</f>
        <v/>
      </c>
      <c r="D10" s="26" t="str">
        <f>IFERROR(AVERAGEIF('Pharmacist data collection'!$F$3:$F$100,Dashboard!A10,'Pharmacist data collection'!$I$3:$I$100),"")</f>
        <v/>
      </c>
      <c r="E10" s="45"/>
      <c r="F10"/>
    </row>
    <row r="11" spans="1:8" x14ac:dyDescent="0.35">
      <c r="A11" s="90" t="s">
        <v>65</v>
      </c>
      <c r="B11" s="26">
        <f>COUNTIF('Pharmacist data collection'!F:F,Dashboard!A11)</f>
        <v>0</v>
      </c>
      <c r="C11" s="26" t="str">
        <f>IFERROR(AVERAGEIF('Pharmacist data collection'!$F$3:$F$100,Dashboard!A11,'Pharmacist data collection'!$G$3:$G$100),"")</f>
        <v/>
      </c>
      <c r="D11" s="26" t="str">
        <f>IFERROR(AVERAGEIF('Pharmacist data collection'!$F$3:$F$100,Dashboard!A11,'Pharmacist data collection'!$I$3:$I$100),"")</f>
        <v/>
      </c>
      <c r="E11" s="45"/>
      <c r="F11"/>
    </row>
    <row r="12" spans="1:8" x14ac:dyDescent="0.35">
      <c r="A12" s="90" t="s">
        <v>68</v>
      </c>
      <c r="B12" s="26">
        <f>COUNTIF('Pharmacist data collection'!F:F,Dashboard!A12)</f>
        <v>0</v>
      </c>
      <c r="C12" s="26" t="str">
        <f>IFERROR(AVERAGEIF('Pharmacist data collection'!$F$3:$F$100,Dashboard!A12,'Pharmacist data collection'!$G$3:$G$100),"")</f>
        <v/>
      </c>
      <c r="D12" s="26" t="str">
        <f>IFERROR(AVERAGEIF('Pharmacist data collection'!$F$3:$F$100,Dashboard!A12,'Pharmacist data collection'!$I$3:$I$100),"")</f>
        <v/>
      </c>
      <c r="E12" s="45"/>
      <c r="F12"/>
    </row>
    <row r="13" spans="1:8" x14ac:dyDescent="0.35">
      <c r="A13" s="90" t="s">
        <v>71</v>
      </c>
      <c r="B13" s="26">
        <f>COUNTIF('Pharmacist data collection'!F:F,Dashboard!A13)</f>
        <v>0</v>
      </c>
      <c r="C13" s="26" t="str">
        <f>IFERROR(AVERAGEIF('Pharmacist data collection'!$F$3:$F$100,Dashboard!A13,'Pharmacist data collection'!$G$3:$G$100),"")</f>
        <v/>
      </c>
      <c r="D13" s="26" t="str">
        <f>IFERROR(AVERAGEIF('Pharmacist data collection'!$F$3:$F$100,Dashboard!A13,'Pharmacist data collection'!$I$3:$I$100),"")</f>
        <v/>
      </c>
      <c r="E13" s="45"/>
      <c r="F13"/>
    </row>
    <row r="14" spans="1:8" x14ac:dyDescent="0.35">
      <c r="A14" s="90" t="s">
        <v>74</v>
      </c>
      <c r="B14" s="26">
        <f>COUNTIF('Pharmacist data collection'!F:F,Dashboard!A14)</f>
        <v>0</v>
      </c>
      <c r="C14" s="26" t="str">
        <f>IFERROR(AVERAGEIF('Pharmacist data collection'!$F$3:$F$100,Dashboard!A14,'Pharmacist data collection'!$G$3:$G$100),"")</f>
        <v/>
      </c>
      <c r="D14" s="26" t="str">
        <f>IFERROR(AVERAGEIF('Pharmacist data collection'!$F$3:$F$100,Dashboard!A14,'Pharmacist data collection'!$I$3:$I$100),"")</f>
        <v/>
      </c>
      <c r="E14" s="45"/>
      <c r="F14"/>
    </row>
    <row r="15" spans="1:8" x14ac:dyDescent="0.35">
      <c r="A15" s="91"/>
      <c r="B15" s="45"/>
      <c r="C15" s="45"/>
      <c r="D15" s="45"/>
      <c r="E15" s="45"/>
    </row>
    <row r="16" spans="1:8" x14ac:dyDescent="0.35">
      <c r="A16" s="88" t="s">
        <v>207</v>
      </c>
      <c r="B16" s="45"/>
      <c r="C16" s="45"/>
      <c r="D16" s="45"/>
      <c r="E16" s="45"/>
    </row>
    <row r="17" spans="1:6" x14ac:dyDescent="0.35">
      <c r="A17" s="89" t="s">
        <v>156</v>
      </c>
      <c r="B17" s="19" t="s">
        <v>84</v>
      </c>
      <c r="C17" s="19" t="s">
        <v>85</v>
      </c>
      <c r="D17" s="19" t="s">
        <v>86</v>
      </c>
      <c r="E17" s="45"/>
      <c r="F17"/>
    </row>
    <row r="18" spans="1:6" x14ac:dyDescent="0.35">
      <c r="A18" s="90" t="s">
        <v>40</v>
      </c>
      <c r="B18" s="26">
        <f>COUNTIF('Pharmacist data collection'!K:K,Dashboard!A18)</f>
        <v>0</v>
      </c>
      <c r="C18" s="26" t="str">
        <f>IFERROR(AVERAGEIF('Pharmacist data collection'!$K$3:$K$100,Dashboard!A18,'Pharmacist data collection'!$L$3:$L$100),"")</f>
        <v/>
      </c>
      <c r="D18" s="26" t="str">
        <f>IFERROR(AVERAGEIF('Pharmacist data collection'!$K$3:$K$100,Dashboard!A18,'Pharmacist data collection'!$N$3:$N$100),"")</f>
        <v/>
      </c>
      <c r="E18" s="45"/>
      <c r="F18"/>
    </row>
    <row r="19" spans="1:6" x14ac:dyDescent="0.35">
      <c r="A19" s="90" t="s">
        <v>44</v>
      </c>
      <c r="B19" s="26">
        <f>COUNTIF('Pharmacist data collection'!K:K,Dashboard!A19)</f>
        <v>0</v>
      </c>
      <c r="C19" s="26" t="str">
        <f>IFERROR(AVERAGEIF('Pharmacist data collection'!$K$3:$K$100,Dashboard!A19,'Pharmacist data collection'!$L$3:$L$100),"")</f>
        <v/>
      </c>
      <c r="D19" s="26" t="str">
        <f>IFERROR(AVERAGEIF('Pharmacist data collection'!$K$3:$K$100,Dashboard!A19,'Pharmacist data collection'!$N$3:$N$100),"")</f>
        <v/>
      </c>
      <c r="E19" s="45"/>
      <c r="F19"/>
    </row>
    <row r="20" spans="1:6" x14ac:dyDescent="0.35">
      <c r="A20" s="90" t="s">
        <v>47</v>
      </c>
      <c r="B20" s="26">
        <f>COUNTIF('Pharmacist data collection'!K:K,Dashboard!A20)</f>
        <v>0</v>
      </c>
      <c r="C20" s="26" t="str">
        <f>IFERROR(AVERAGEIF('Pharmacist data collection'!$K$3:$K$100,Dashboard!A20,'Pharmacist data collection'!$L$3:$L$100),"")</f>
        <v/>
      </c>
      <c r="D20" s="26" t="str">
        <f>IFERROR(AVERAGEIF('Pharmacist data collection'!$K$3:$K$100,Dashboard!A20,'Pharmacist data collection'!$N$3:$N$100),"")</f>
        <v/>
      </c>
      <c r="E20" s="45"/>
      <c r="F20"/>
    </row>
    <row r="21" spans="1:6" x14ac:dyDescent="0.35">
      <c r="A21" s="90" t="s">
        <v>50</v>
      </c>
      <c r="B21" s="26">
        <f>COUNTIF('Pharmacist data collection'!K:K,Dashboard!A21)</f>
        <v>0</v>
      </c>
      <c r="C21" s="26" t="str">
        <f>IFERROR(AVERAGEIF('Pharmacist data collection'!$K$3:$K$100,Dashboard!A21,'Pharmacist data collection'!$L$3:$L$100),"")</f>
        <v/>
      </c>
      <c r="D21" s="26" t="str">
        <f>IFERROR(AVERAGEIF('Pharmacist data collection'!$K$3:$K$100,Dashboard!A21,'Pharmacist data collection'!$N$3:$N$100),"")</f>
        <v/>
      </c>
      <c r="E21" s="45"/>
      <c r="F21"/>
    </row>
    <row r="22" spans="1:6" x14ac:dyDescent="0.35">
      <c r="A22" s="90" t="s">
        <v>53</v>
      </c>
      <c r="B22" s="26">
        <f>COUNTIF('Pharmacist data collection'!K:K,Dashboard!A22)</f>
        <v>0</v>
      </c>
      <c r="C22" s="26" t="str">
        <f>IFERROR(AVERAGEIF('Pharmacist data collection'!$K$3:$K$100,Dashboard!A22,'Pharmacist data collection'!$L$3:$L$100),"")</f>
        <v/>
      </c>
      <c r="D22" s="26" t="str">
        <f>IFERROR(AVERAGEIF('Pharmacist data collection'!$K$3:$K$100,Dashboard!A22,'Pharmacist data collection'!$N$3:$N$100),"")</f>
        <v/>
      </c>
      <c r="E22" s="45"/>
      <c r="F22"/>
    </row>
    <row r="23" spans="1:6" x14ac:dyDescent="0.35">
      <c r="A23" s="90" t="s">
        <v>56</v>
      </c>
      <c r="B23" s="26">
        <f>COUNTIF('Pharmacist data collection'!K:K,Dashboard!A23)</f>
        <v>0</v>
      </c>
      <c r="C23" s="26" t="str">
        <f>IFERROR(AVERAGEIF('Pharmacist data collection'!$K$3:$K$100,Dashboard!A23,'Pharmacist data collection'!$L$3:$L$100),"")</f>
        <v/>
      </c>
      <c r="D23" s="26" t="str">
        <f>IFERROR(AVERAGEIF('Pharmacist data collection'!$K$3:$K$100,Dashboard!A23,'Pharmacist data collection'!$N$3:$N$100),"")</f>
        <v/>
      </c>
      <c r="E23" s="45"/>
      <c r="F23"/>
    </row>
    <row r="24" spans="1:6" x14ac:dyDescent="0.35">
      <c r="A24" s="90" t="s">
        <v>59</v>
      </c>
      <c r="B24" s="26">
        <f>COUNTIF('Pharmacist data collection'!K:K,Dashboard!A24)</f>
        <v>0</v>
      </c>
      <c r="C24" s="26" t="str">
        <f>IFERROR(AVERAGEIF('Pharmacist data collection'!$K$3:$K$100,Dashboard!A24,'Pharmacist data collection'!$L$3:$L$100),"")</f>
        <v/>
      </c>
      <c r="D24" s="26" t="str">
        <f>IFERROR(AVERAGEIF('Pharmacist data collection'!$K$3:$K$100,Dashboard!A24,'Pharmacist data collection'!$N$3:$N$100),"")</f>
        <v/>
      </c>
      <c r="E24" s="45"/>
      <c r="F24"/>
    </row>
    <row r="25" spans="1:6" x14ac:dyDescent="0.35">
      <c r="A25" s="90" t="s">
        <v>62</v>
      </c>
      <c r="B25" s="26">
        <f>COUNTIF('Pharmacist data collection'!K:K,Dashboard!A25)</f>
        <v>0</v>
      </c>
      <c r="C25" s="26" t="str">
        <f>IFERROR(AVERAGEIF('Pharmacist data collection'!$K$3:$K$100,Dashboard!A25,'Pharmacist data collection'!$L$3:$L$100),"")</f>
        <v/>
      </c>
      <c r="D25" s="26" t="str">
        <f>IFERROR(AVERAGEIF('Pharmacist data collection'!$K$3:$K$100,Dashboard!A25,'Pharmacist data collection'!$N$3:$N$100),"")</f>
        <v/>
      </c>
      <c r="E25" s="45"/>
      <c r="F25"/>
    </row>
    <row r="26" spans="1:6" x14ac:dyDescent="0.35">
      <c r="A26" s="90" t="s">
        <v>65</v>
      </c>
      <c r="B26" s="26">
        <f>COUNTIF('Pharmacist data collection'!K:K,Dashboard!A26)</f>
        <v>0</v>
      </c>
      <c r="C26" s="26" t="str">
        <f>IFERROR(AVERAGEIF('Pharmacist data collection'!$K$3:$K$100,Dashboard!A26,'Pharmacist data collection'!$L$3:$L$100),"")</f>
        <v/>
      </c>
      <c r="D26" s="26" t="str">
        <f>IFERROR(AVERAGEIF('Pharmacist data collection'!$K$3:$K$100,Dashboard!A26,'Pharmacist data collection'!$N$3:$N$100),"")</f>
        <v/>
      </c>
      <c r="E26" s="45"/>
      <c r="F26"/>
    </row>
    <row r="27" spans="1:6" x14ac:dyDescent="0.35">
      <c r="A27" s="90" t="s">
        <v>68</v>
      </c>
      <c r="B27" s="26">
        <f>COUNTIF('Pharmacist data collection'!K:K,Dashboard!A27)</f>
        <v>0</v>
      </c>
      <c r="C27" s="26" t="str">
        <f>IFERROR(AVERAGEIF('Pharmacist data collection'!$K$3:$K$100,Dashboard!A27,'Pharmacist data collection'!$L$3:$L$100),"")</f>
        <v/>
      </c>
      <c r="D27" s="26" t="str">
        <f>IFERROR(AVERAGEIF('Pharmacist data collection'!$K$3:$K$100,Dashboard!A27,'Pharmacist data collection'!$N$3:$N$100),"")</f>
        <v/>
      </c>
      <c r="E27" s="45"/>
      <c r="F27"/>
    </row>
    <row r="28" spans="1:6" x14ac:dyDescent="0.35">
      <c r="A28" s="90" t="s">
        <v>71</v>
      </c>
      <c r="B28" s="26">
        <f>COUNTIF('Pharmacist data collection'!K:K,Dashboard!A28)</f>
        <v>0</v>
      </c>
      <c r="C28" s="26" t="str">
        <f>IFERROR(AVERAGEIF('Pharmacist data collection'!$K$3:$K$100,Dashboard!A28,'Pharmacist data collection'!$L$3:$L$100),"")</f>
        <v/>
      </c>
      <c r="D28" s="26" t="str">
        <f>IFERROR(AVERAGEIF('Pharmacist data collection'!$K$3:$K$100,Dashboard!A28,'Pharmacist data collection'!$N$3:$N$100),"")</f>
        <v/>
      </c>
      <c r="E28" s="45"/>
      <c r="F28"/>
    </row>
    <row r="29" spans="1:6" x14ac:dyDescent="0.35">
      <c r="A29" s="90" t="s">
        <v>74</v>
      </c>
      <c r="B29" s="26">
        <f>COUNTIF('Pharmacist data collection'!K:K,Dashboard!A29)</f>
        <v>0</v>
      </c>
      <c r="C29" s="26" t="str">
        <f>IFERROR(AVERAGEIF('Pharmacist data collection'!$K$3:$K$100,Dashboard!A29,'Pharmacist data collection'!$L$3:$L$100),"")</f>
        <v/>
      </c>
      <c r="D29" s="26" t="str">
        <f>IFERROR(AVERAGEIF('Pharmacist data collection'!$K$3:$K$100,Dashboard!A29,'Pharmacist data collection'!$N$3:$N$100),"")</f>
        <v/>
      </c>
      <c r="E29" s="45"/>
      <c r="F29"/>
    </row>
    <row r="30" spans="1:6" x14ac:dyDescent="0.35">
      <c r="A30" s="91"/>
      <c r="B30" s="45"/>
      <c r="C30" s="45"/>
      <c r="D30" s="45"/>
      <c r="E30" s="45"/>
      <c r="F30"/>
    </row>
    <row r="31" spans="1:6" x14ac:dyDescent="0.35">
      <c r="A31" s="92" t="s">
        <v>199</v>
      </c>
      <c r="B31" s="45"/>
      <c r="C31" s="45"/>
      <c r="D31" s="45"/>
      <c r="E31" s="45"/>
    </row>
    <row r="32" spans="1:6" x14ac:dyDescent="0.35">
      <c r="A32" s="89" t="s">
        <v>156</v>
      </c>
      <c r="B32" s="19" t="s">
        <v>84</v>
      </c>
      <c r="C32" s="19" t="s">
        <v>85</v>
      </c>
      <c r="D32" s="19" t="s">
        <v>86</v>
      </c>
      <c r="E32" s="45"/>
      <c r="F32"/>
    </row>
    <row r="33" spans="1:6" x14ac:dyDescent="0.35">
      <c r="A33" s="90" t="s">
        <v>40</v>
      </c>
      <c r="B33" s="26">
        <f>COUNTIF('Pharmacist data collection'!AG:AG,Dashboard!A3)</f>
        <v>0</v>
      </c>
      <c r="C33" s="26" t="str">
        <f>IFERROR(AVERAGEIF('Pharmacist data collection'!$AG$3:$AG$100,Dashboard!A33,'Pharmacist data collection'!$AH$3:$AH$100),"")</f>
        <v/>
      </c>
      <c r="D33" s="26" t="str">
        <f>IFERROR(AVERAGEIF('Pharmacist data collection'!$AG$3:$AG$100,Dashboard!A33,'Pharmacist data collection'!$AJ$3:$AJ$100),"")</f>
        <v/>
      </c>
      <c r="E33" s="45"/>
      <c r="F33"/>
    </row>
    <row r="34" spans="1:6" x14ac:dyDescent="0.35">
      <c r="A34" s="90" t="s">
        <v>44</v>
      </c>
      <c r="B34" s="26">
        <f>COUNTIF('Pharmacist data collection'!AG:AG,Dashboard!A4)</f>
        <v>0</v>
      </c>
      <c r="C34" s="26" t="str">
        <f>IFERROR(AVERAGEIF('Pharmacist data collection'!$AG$3:$AG$100,Dashboard!A34,'Pharmacist data collection'!$AH$3:$AH$100),"")</f>
        <v/>
      </c>
      <c r="D34" s="26" t="str">
        <f>IFERROR(AVERAGEIF('Pharmacist data collection'!$AG$3:$AG$100,Dashboard!A34,'Pharmacist data collection'!$AJ$3:$AJ$100),"")</f>
        <v/>
      </c>
      <c r="E34" s="45"/>
      <c r="F34"/>
    </row>
    <row r="35" spans="1:6" x14ac:dyDescent="0.35">
      <c r="A35" s="90" t="s">
        <v>47</v>
      </c>
      <c r="B35" s="26">
        <f>COUNTIF('Pharmacist data collection'!AG:AG,Dashboard!A5)</f>
        <v>0</v>
      </c>
      <c r="C35" s="26" t="str">
        <f>IFERROR(AVERAGEIF('Pharmacist data collection'!$AG$3:$AG$100,Dashboard!A35,'Pharmacist data collection'!$AH$3:$AH$100),"")</f>
        <v/>
      </c>
      <c r="D35" s="26" t="str">
        <f>IFERROR(AVERAGEIF('Pharmacist data collection'!$AG$3:$AG$100,Dashboard!A35,'Pharmacist data collection'!$AJ$3:$AJ$100),"")</f>
        <v/>
      </c>
      <c r="E35" s="45"/>
      <c r="F35"/>
    </row>
    <row r="36" spans="1:6" x14ac:dyDescent="0.35">
      <c r="A36" s="90" t="s">
        <v>50</v>
      </c>
      <c r="B36" s="26">
        <f>COUNTIF('Pharmacist data collection'!AG:AG,Dashboard!A6)</f>
        <v>0</v>
      </c>
      <c r="C36" s="26" t="str">
        <f>IFERROR(AVERAGEIF('Pharmacist data collection'!$AG$3:$AG$100,Dashboard!A36,'Pharmacist data collection'!$AH$3:$AH$100),"")</f>
        <v/>
      </c>
      <c r="D36" s="26" t="str">
        <f>IFERROR(AVERAGEIF('Pharmacist data collection'!$AG$3:$AG$100,Dashboard!A36,'Pharmacist data collection'!$AJ$3:$AJ$100),"")</f>
        <v/>
      </c>
      <c r="E36" s="45"/>
      <c r="F36"/>
    </row>
    <row r="37" spans="1:6" x14ac:dyDescent="0.35">
      <c r="A37" s="90" t="s">
        <v>53</v>
      </c>
      <c r="B37" s="26">
        <f>COUNTIF('Pharmacist data collection'!AG:AG,Dashboard!A7)</f>
        <v>0</v>
      </c>
      <c r="C37" s="26" t="str">
        <f>IFERROR(AVERAGEIF('Pharmacist data collection'!$AG$3:$AG$100,Dashboard!A37,'Pharmacist data collection'!$AH$3:$AH$100),"")</f>
        <v/>
      </c>
      <c r="D37" s="26" t="str">
        <f>IFERROR(AVERAGEIF('Pharmacist data collection'!$AG$3:$AG$100,Dashboard!A37,'Pharmacist data collection'!$AJ$3:$AJ$100),"")</f>
        <v/>
      </c>
      <c r="E37" s="45"/>
      <c r="F37"/>
    </row>
    <row r="38" spans="1:6" x14ac:dyDescent="0.35">
      <c r="A38" s="90" t="s">
        <v>56</v>
      </c>
      <c r="B38" s="26">
        <f>COUNTIF('Pharmacist data collection'!AG:AG,Dashboard!A8)</f>
        <v>0</v>
      </c>
      <c r="C38" s="26" t="str">
        <f>IFERROR(AVERAGEIF('Pharmacist data collection'!$AG$3:$AG$100,Dashboard!A38,'Pharmacist data collection'!$AH$3:$AH$100),"")</f>
        <v/>
      </c>
      <c r="D38" s="26" t="str">
        <f>IFERROR(AVERAGEIF('Pharmacist data collection'!$AG$3:$AG$100,Dashboard!A38,'Pharmacist data collection'!$AJ$3:$AJ$100),"")</f>
        <v/>
      </c>
      <c r="E38" s="45"/>
      <c r="F38"/>
    </row>
    <row r="39" spans="1:6" x14ac:dyDescent="0.35">
      <c r="A39" s="90" t="s">
        <v>59</v>
      </c>
      <c r="B39" s="26">
        <f>COUNTIF('Pharmacist data collection'!AG:AG,Dashboard!A9)</f>
        <v>0</v>
      </c>
      <c r="C39" s="26" t="str">
        <f>IFERROR(AVERAGEIF('Pharmacist data collection'!$AG$3:$AG$100,Dashboard!A39,'Pharmacist data collection'!$AH$3:$AH$100),"")</f>
        <v/>
      </c>
      <c r="D39" s="26" t="str">
        <f>IFERROR(AVERAGEIF('Pharmacist data collection'!$AG$3:$AG$100,Dashboard!A39,'Pharmacist data collection'!$AJ$3:$AJ$100),"")</f>
        <v/>
      </c>
      <c r="E39" s="45"/>
      <c r="F39"/>
    </row>
    <row r="40" spans="1:6" x14ac:dyDescent="0.35">
      <c r="A40" s="90" t="s">
        <v>62</v>
      </c>
      <c r="B40" s="26">
        <f>COUNTIF('Pharmacist data collection'!AG:AG,Dashboard!A10)</f>
        <v>0</v>
      </c>
      <c r="C40" s="26" t="str">
        <f>IFERROR(AVERAGEIF('Pharmacist data collection'!$AG$3:$AG$100,Dashboard!A40,'Pharmacist data collection'!$AH$3:$AH$100),"")</f>
        <v/>
      </c>
      <c r="D40" s="26" t="str">
        <f>IFERROR(AVERAGEIF('Pharmacist data collection'!$AG$3:$AG$100,Dashboard!A40,'Pharmacist data collection'!$AJ$3:$AJ$100),"")</f>
        <v/>
      </c>
      <c r="E40" s="45"/>
      <c r="F40"/>
    </row>
    <row r="41" spans="1:6" x14ac:dyDescent="0.35">
      <c r="A41" s="90" t="s">
        <v>65</v>
      </c>
      <c r="B41" s="26">
        <f>COUNTIF('Pharmacist data collection'!AG:AG,Dashboard!A11)</f>
        <v>0</v>
      </c>
      <c r="C41" s="26" t="str">
        <f>IFERROR(AVERAGEIF('Pharmacist data collection'!$AG$3:$AG$100,Dashboard!A41,'Pharmacist data collection'!$AH$3:$AH$100),"")</f>
        <v/>
      </c>
      <c r="D41" s="26" t="str">
        <f>IFERROR(AVERAGEIF('Pharmacist data collection'!$AG$3:$AG$100,Dashboard!A41,'Pharmacist data collection'!$AJ$3:$AJ$100),"")</f>
        <v/>
      </c>
      <c r="E41" s="45"/>
      <c r="F41"/>
    </row>
    <row r="42" spans="1:6" x14ac:dyDescent="0.35">
      <c r="A42" s="90" t="s">
        <v>68</v>
      </c>
      <c r="B42" s="26">
        <f>COUNTIF('Pharmacist data collection'!AG:AG,Dashboard!A12)</f>
        <v>0</v>
      </c>
      <c r="C42" s="26" t="str">
        <f>IFERROR(AVERAGEIF('Pharmacist data collection'!$AG$3:$AG$100,Dashboard!A42,'Pharmacist data collection'!$AH$3:$AH$100),"")</f>
        <v/>
      </c>
      <c r="D42" s="26" t="str">
        <f>IFERROR(AVERAGEIF('Pharmacist data collection'!$AG$3:$AG$100,Dashboard!A42,'Pharmacist data collection'!$AJ$3:$AJ$100),"")</f>
        <v/>
      </c>
      <c r="E42" s="45"/>
      <c r="F42"/>
    </row>
    <row r="43" spans="1:6" x14ac:dyDescent="0.35">
      <c r="A43" s="90" t="s">
        <v>71</v>
      </c>
      <c r="B43" s="26">
        <f>COUNTIF('Pharmacist data collection'!AG:AG,Dashboard!A13)</f>
        <v>0</v>
      </c>
      <c r="C43" s="26" t="str">
        <f>IFERROR(AVERAGEIF('Pharmacist data collection'!$AG$3:$AG$100,Dashboard!A43,'Pharmacist data collection'!$AH$3:$AH$100),"")</f>
        <v/>
      </c>
      <c r="D43" s="26" t="str">
        <f>IFERROR(AVERAGEIF('Pharmacist data collection'!$AG$3:$AG$100,Dashboard!A43,'Pharmacist data collection'!$AJ$3:$AJ$100),"")</f>
        <v/>
      </c>
      <c r="E43" s="45"/>
      <c r="F43"/>
    </row>
    <row r="44" spans="1:6" x14ac:dyDescent="0.35">
      <c r="A44" s="90" t="s">
        <v>74</v>
      </c>
      <c r="B44" s="26">
        <f>COUNTIF('Pharmacist data collection'!AG:AG,Dashboard!A14)</f>
        <v>0</v>
      </c>
      <c r="C44" s="26" t="str">
        <f>IFERROR(AVERAGEIF('Pharmacist data collection'!$AG$3:$AG$100,Dashboard!A44,'Pharmacist data collection'!$AH$3:$AH$100),"")</f>
        <v/>
      </c>
      <c r="D44" s="26" t="str">
        <f>IFERROR(AVERAGEIF('Pharmacist data collection'!$AG$3:$AG$100,Dashboard!A44,'Pharmacist data collection'!$AJ$3:$AJ$100),"")</f>
        <v/>
      </c>
      <c r="E44" s="45"/>
      <c r="F44"/>
    </row>
    <row r="45" spans="1:6" x14ac:dyDescent="0.35">
      <c r="A45" s="91"/>
      <c r="B45" s="45"/>
      <c r="C45" s="45"/>
      <c r="D45" s="45"/>
      <c r="E45" s="45"/>
      <c r="F45"/>
    </row>
    <row r="46" spans="1:6" x14ac:dyDescent="0.35">
      <c r="A46" s="92" t="s">
        <v>208</v>
      </c>
      <c r="B46" s="45"/>
      <c r="C46" s="45"/>
      <c r="D46" s="45"/>
      <c r="E46" s="45"/>
    </row>
    <row r="47" spans="1:6" x14ac:dyDescent="0.35">
      <c r="A47" s="89" t="s">
        <v>156</v>
      </c>
      <c r="B47" s="19" t="s">
        <v>84</v>
      </c>
      <c r="C47" s="19" t="s">
        <v>85</v>
      </c>
      <c r="D47" s="19" t="s">
        <v>86</v>
      </c>
      <c r="E47" s="45"/>
      <c r="F47"/>
    </row>
    <row r="48" spans="1:6" x14ac:dyDescent="0.35">
      <c r="A48" s="90" t="s">
        <v>40</v>
      </c>
      <c r="B48" s="26">
        <f>COUNTIF('Pharmacist data collection'!AL:AL,Dashboard!A48)</f>
        <v>0</v>
      </c>
      <c r="C48" s="26" t="str">
        <f>IFERROR(AVERAGEIF('Pharmacist data collection'!$AL$3:$AL$100,Dashboard!A48,'Pharmacist data collection'!$AM$3:$AM$100),"")</f>
        <v/>
      </c>
      <c r="D48" s="26" t="str">
        <f>IFERROR(AVERAGEIF('Pharmacist data collection'!$AL$3:$AL$100,Dashboard!A48,'Pharmacist data collection'!$AO$3:$AO$100),"")</f>
        <v/>
      </c>
      <c r="E48" s="45"/>
      <c r="F48"/>
    </row>
    <row r="49" spans="1:6" x14ac:dyDescent="0.35">
      <c r="A49" s="90" t="s">
        <v>44</v>
      </c>
      <c r="B49" s="26">
        <f>COUNTIF('Pharmacist data collection'!AL:AL,Dashboard!A49)</f>
        <v>0</v>
      </c>
      <c r="C49" s="26" t="str">
        <f>IFERROR(AVERAGEIF('Pharmacist data collection'!$AL$3:$AL$100,Dashboard!A49,'Pharmacist data collection'!$AM$3:$AM$100),"")</f>
        <v/>
      </c>
      <c r="D49" s="26" t="str">
        <f>IFERROR(AVERAGEIF('Pharmacist data collection'!$AL$3:$AL$100,Dashboard!A49,'Pharmacist data collection'!$AO$3:$AO$100),"")</f>
        <v/>
      </c>
      <c r="E49" s="45"/>
      <c r="F49"/>
    </row>
    <row r="50" spans="1:6" x14ac:dyDescent="0.35">
      <c r="A50" s="90" t="s">
        <v>47</v>
      </c>
      <c r="B50" s="26">
        <f>COUNTIF('Pharmacist data collection'!AL:AL,Dashboard!A50)</f>
        <v>0</v>
      </c>
      <c r="C50" s="26" t="str">
        <f>IFERROR(AVERAGEIF('Pharmacist data collection'!$AL$3:$AL$100,Dashboard!A50,'Pharmacist data collection'!$AM$3:$AM$100),"")</f>
        <v/>
      </c>
      <c r="D50" s="26" t="str">
        <f>IFERROR(AVERAGEIF('Pharmacist data collection'!$AL$3:$AL$100,Dashboard!A50,'Pharmacist data collection'!$AO$3:$AO$100),"")</f>
        <v/>
      </c>
      <c r="E50" s="45"/>
      <c r="F50"/>
    </row>
    <row r="51" spans="1:6" x14ac:dyDescent="0.35">
      <c r="A51" s="90" t="s">
        <v>50</v>
      </c>
      <c r="B51" s="26">
        <f>COUNTIF('Pharmacist data collection'!AL:AL,Dashboard!A51)</f>
        <v>0</v>
      </c>
      <c r="C51" s="26" t="str">
        <f>IFERROR(AVERAGEIF('Pharmacist data collection'!$AL$3:$AL$100,Dashboard!A51,'Pharmacist data collection'!$AM$3:$AM$100),"")</f>
        <v/>
      </c>
      <c r="D51" s="26" t="str">
        <f>IFERROR(AVERAGEIF('Pharmacist data collection'!$AL$3:$AL$100,Dashboard!A51,'Pharmacist data collection'!$AO$3:$AO$100),"")</f>
        <v/>
      </c>
      <c r="E51" s="45"/>
      <c r="F51"/>
    </row>
    <row r="52" spans="1:6" x14ac:dyDescent="0.35">
      <c r="A52" s="90" t="s">
        <v>53</v>
      </c>
      <c r="B52" s="26">
        <f>COUNTIF('Pharmacist data collection'!AL:AL,Dashboard!A52)</f>
        <v>0</v>
      </c>
      <c r="C52" s="26" t="str">
        <f>IFERROR(AVERAGEIF('Pharmacist data collection'!$AL$3:$AL$100,Dashboard!A52,'Pharmacist data collection'!$AM$3:$AM$100),"")</f>
        <v/>
      </c>
      <c r="D52" s="26" t="str">
        <f>IFERROR(AVERAGEIF('Pharmacist data collection'!$AL$3:$AL$100,Dashboard!A52,'Pharmacist data collection'!$AO$3:$AO$100),"")</f>
        <v/>
      </c>
      <c r="E52" s="45"/>
      <c r="F52"/>
    </row>
    <row r="53" spans="1:6" x14ac:dyDescent="0.35">
      <c r="A53" s="90" t="s">
        <v>56</v>
      </c>
      <c r="B53" s="26">
        <f>COUNTIF('Pharmacist data collection'!AL:AL,Dashboard!A53)</f>
        <v>0</v>
      </c>
      <c r="C53" s="26" t="str">
        <f>IFERROR(AVERAGEIF('Pharmacist data collection'!$AL$3:$AL$100,Dashboard!A53,'Pharmacist data collection'!$AM$3:$AM$100),"")</f>
        <v/>
      </c>
      <c r="D53" s="26" t="str">
        <f>IFERROR(AVERAGEIF('Pharmacist data collection'!$AL$3:$AL$100,Dashboard!A53,'Pharmacist data collection'!$AO$3:$AO$100),"")</f>
        <v/>
      </c>
      <c r="E53" s="45"/>
      <c r="F53"/>
    </row>
    <row r="54" spans="1:6" x14ac:dyDescent="0.35">
      <c r="A54" s="90" t="s">
        <v>59</v>
      </c>
      <c r="B54" s="26">
        <f>COUNTIF('Pharmacist data collection'!AL:AL,Dashboard!A54)</f>
        <v>0</v>
      </c>
      <c r="C54" s="26" t="str">
        <f>IFERROR(AVERAGEIF('Pharmacist data collection'!$AL$3:$AL$100,Dashboard!A54,'Pharmacist data collection'!$AM$3:$AM$100),"")</f>
        <v/>
      </c>
      <c r="D54" s="26" t="str">
        <f>IFERROR(AVERAGEIF('Pharmacist data collection'!$AL$3:$AL$100,Dashboard!A54,'Pharmacist data collection'!$AO$3:$AO$100),"")</f>
        <v/>
      </c>
      <c r="E54" s="45"/>
      <c r="F54"/>
    </row>
    <row r="55" spans="1:6" x14ac:dyDescent="0.35">
      <c r="A55" s="90" t="s">
        <v>62</v>
      </c>
      <c r="B55" s="26">
        <f>COUNTIF('Pharmacist data collection'!AL:AL,Dashboard!A55)</f>
        <v>0</v>
      </c>
      <c r="C55" s="26" t="str">
        <f>IFERROR(AVERAGEIF('Pharmacist data collection'!$AL$3:$AL$100,Dashboard!A55,'Pharmacist data collection'!$AM$3:$AM$100),"")</f>
        <v/>
      </c>
      <c r="D55" s="26" t="str">
        <f>IFERROR(AVERAGEIF('Pharmacist data collection'!$AL$3:$AL$100,Dashboard!A55,'Pharmacist data collection'!$AO$3:$AO$100),"")</f>
        <v/>
      </c>
      <c r="E55" s="45"/>
      <c r="F55"/>
    </row>
    <row r="56" spans="1:6" x14ac:dyDescent="0.35">
      <c r="A56" s="90" t="s">
        <v>65</v>
      </c>
      <c r="B56" s="26">
        <f>COUNTIF('Pharmacist data collection'!AL:AL,Dashboard!A56)</f>
        <v>0</v>
      </c>
      <c r="C56" s="26" t="str">
        <f>IFERROR(AVERAGEIF('Pharmacist data collection'!$AL$3:$AL$100,Dashboard!A56,'Pharmacist data collection'!$AM$3:$AM$100),"")</f>
        <v/>
      </c>
      <c r="D56" s="26" t="str">
        <f>IFERROR(AVERAGEIF('Pharmacist data collection'!$AL$3:$AL$100,Dashboard!A56,'Pharmacist data collection'!$AO$3:$AO$100),"")</f>
        <v/>
      </c>
      <c r="E56" s="45"/>
      <c r="F56"/>
    </row>
    <row r="57" spans="1:6" x14ac:dyDescent="0.35">
      <c r="A57" s="90" t="s">
        <v>68</v>
      </c>
      <c r="B57" s="26">
        <f>COUNTIF('Pharmacist data collection'!AL:AL,Dashboard!A57)</f>
        <v>0</v>
      </c>
      <c r="C57" s="26" t="str">
        <f>IFERROR(AVERAGEIF('Pharmacist data collection'!$AL$3:$AL$100,Dashboard!A57,'Pharmacist data collection'!$AM$3:$AM$100),"")</f>
        <v/>
      </c>
      <c r="D57" s="26" t="str">
        <f>IFERROR(AVERAGEIF('Pharmacist data collection'!$AL$3:$AL$100,Dashboard!A57,'Pharmacist data collection'!$AO$3:$AO$100),"")</f>
        <v/>
      </c>
      <c r="E57" s="45"/>
      <c r="F57"/>
    </row>
    <row r="58" spans="1:6" x14ac:dyDescent="0.35">
      <c r="A58" s="90" t="s">
        <v>71</v>
      </c>
      <c r="B58" s="26">
        <f>COUNTIF('Pharmacist data collection'!AL:AL,Dashboard!A58)</f>
        <v>0</v>
      </c>
      <c r="C58" s="26" t="str">
        <f>IFERROR(AVERAGEIF('Pharmacist data collection'!$AL$3:$AL$100,Dashboard!A58,'Pharmacist data collection'!$AM$3:$AM$100),"")</f>
        <v/>
      </c>
      <c r="D58" s="26" t="str">
        <f>IFERROR(AVERAGEIF('Pharmacist data collection'!$AL$3:$AL$100,Dashboard!A58,'Pharmacist data collection'!$AO$3:$AO$100),"")</f>
        <v/>
      </c>
      <c r="E58" s="45"/>
      <c r="F58"/>
    </row>
    <row r="59" spans="1:6" x14ac:dyDescent="0.35">
      <c r="A59" s="90" t="s">
        <v>74</v>
      </c>
      <c r="B59" s="26">
        <f>COUNTIF('Pharmacist data collection'!AL:AL,Dashboard!A59)</f>
        <v>0</v>
      </c>
      <c r="C59" s="26" t="str">
        <f>IFERROR(AVERAGEIF('Pharmacist data collection'!$AL$3:$AL$100,Dashboard!A59,'Pharmacist data collection'!$AM$3:$AM$100),"")</f>
        <v/>
      </c>
      <c r="D59" s="26" t="str">
        <f>IFERROR(AVERAGEIF('Pharmacist data collection'!$AL$3:$AL$100,Dashboard!A59,'Pharmacist data collection'!$AO$3:$AO$100),"")</f>
        <v/>
      </c>
      <c r="E59" s="45"/>
      <c r="F59"/>
    </row>
    <row r="60" spans="1:6" x14ac:dyDescent="0.35">
      <c r="A60" s="45"/>
      <c r="B60" s="45"/>
      <c r="C60" s="45"/>
      <c r="D60" s="45"/>
      <c r="E60" s="45"/>
    </row>
    <row r="61" spans="1:6" x14ac:dyDescent="0.35">
      <c r="A61" s="87" t="s">
        <v>206</v>
      </c>
    </row>
    <row r="62" spans="1:6" x14ac:dyDescent="0.35">
      <c r="A62" s="20" t="s">
        <v>94</v>
      </c>
      <c r="B62" s="19" t="s">
        <v>95</v>
      </c>
      <c r="C62" s="19" t="s">
        <v>96</v>
      </c>
      <c r="D62" s="19" t="s">
        <v>162</v>
      </c>
    </row>
    <row r="63" spans="1:6" x14ac:dyDescent="0.35">
      <c r="A63" s="25" t="s">
        <v>97</v>
      </c>
      <c r="B63" s="26">
        <f>COUNTIF('Pharmacist data collection'!$P$3:$P$100,"&gt;="&amp;120)</f>
        <v>0</v>
      </c>
      <c r="C63" s="26">
        <f>COUNTIF('Pharmacist data collection'!$AQ$3:$AQ$100,"&gt;="&amp;120)</f>
        <v>0</v>
      </c>
      <c r="D63" s="22" t="str">
        <f>IFERROR((C63-B63)/B63,"")</f>
        <v/>
      </c>
      <c r="E63" t="s">
        <v>98</v>
      </c>
    </row>
    <row r="64" spans="1:6" x14ac:dyDescent="0.35">
      <c r="A64" s="71" t="s">
        <v>158</v>
      </c>
      <c r="B64" s="26">
        <f>COUNTIF('Pharmacist data collection'!$R$3:$U$100, Engine!F2)</f>
        <v>0</v>
      </c>
      <c r="C64" s="26">
        <f>COUNTIF('Pharmacist data collection'!$AT$3:$AW$100, Engine!F2)</f>
        <v>0</v>
      </c>
      <c r="D64" s="22" t="str">
        <f>IFERROR((C64-B64)/B64,"")</f>
        <v/>
      </c>
      <c r="E64" t="s">
        <v>99</v>
      </c>
    </row>
    <row r="65" spans="1:5" x14ac:dyDescent="0.35">
      <c r="A65" s="71" t="s">
        <v>159</v>
      </c>
      <c r="B65" s="26">
        <f>COUNTIF('Pharmacist data collection'!$R$3:$U$100, Engine!F3)</f>
        <v>0</v>
      </c>
      <c r="C65" s="26">
        <f>COUNTIF('Pharmacist data collection'!$AT$3:$AW$100, Engine!F3)</f>
        <v>0</v>
      </c>
      <c r="D65" s="22" t="str">
        <f>IFERROR((C65-B65)/B65,"")</f>
        <v/>
      </c>
      <c r="E65" t="s">
        <v>100</v>
      </c>
    </row>
    <row r="66" spans="1:5" x14ac:dyDescent="0.35">
      <c r="A66" s="71" t="s">
        <v>160</v>
      </c>
      <c r="B66" s="26">
        <f>COUNTIF('Pharmacist data collection'!$R$3:$U$100, Engine!F4)</f>
        <v>0</v>
      </c>
      <c r="C66" s="26">
        <f>COUNTIF('Pharmacist data collection'!$AT$3:$AW$100, Engine!F4)</f>
        <v>0</v>
      </c>
      <c r="D66" s="22" t="str">
        <f>IFERROR((C66-B66)/B66,"")</f>
        <v/>
      </c>
      <c r="E66" t="s">
        <v>101</v>
      </c>
    </row>
    <row r="67" spans="1:5" x14ac:dyDescent="0.35">
      <c r="A67" s="71" t="s">
        <v>161</v>
      </c>
      <c r="B67" s="26">
        <f>COUNTIF('Pharmacist data collection'!$R$3:$U$100, Engine!F5)</f>
        <v>0</v>
      </c>
      <c r="C67" s="26">
        <f>COUNTIF('Pharmacist data collection'!$AT$3:$AW$100, Engine!F5)</f>
        <v>0</v>
      </c>
      <c r="D67" s="22" t="str">
        <f>IFERROR((C67-B67)/B67,"")</f>
        <v/>
      </c>
      <c r="E67" t="s">
        <v>102</v>
      </c>
    </row>
    <row r="68" spans="1:5" x14ac:dyDescent="0.35">
      <c r="A68" s="72"/>
      <c r="B68" s="45"/>
      <c r="C68" s="45"/>
      <c r="D68" s="67"/>
    </row>
    <row r="69" spans="1:5" x14ac:dyDescent="0.35">
      <c r="A69" s="86" t="s">
        <v>205</v>
      </c>
    </row>
    <row r="70" spans="1:5" x14ac:dyDescent="0.35">
      <c r="A70" s="20" t="s">
        <v>103</v>
      </c>
      <c r="B70" s="20" t="s">
        <v>120</v>
      </c>
      <c r="C70" s="19" t="s">
        <v>104</v>
      </c>
      <c r="D70" s="19" t="s">
        <v>162</v>
      </c>
    </row>
    <row r="71" spans="1:5" ht="29" x14ac:dyDescent="0.35">
      <c r="A71" s="84" t="s">
        <v>179</v>
      </c>
      <c r="B71" s="26">
        <f>COUNTIF('Pharmacist data collection'!W:W,"Yes")</f>
        <v>0</v>
      </c>
      <c r="C71" s="62">
        <f>COUNTA('Pharmacist data collection'!$A$3:A100)</f>
        <v>10</v>
      </c>
      <c r="D71" s="63">
        <f t="shared" ref="D71:D81" si="0">IFERROR(B71/C71,"")</f>
        <v>0</v>
      </c>
    </row>
    <row r="72" spans="1:5" x14ac:dyDescent="0.35">
      <c r="A72" s="65" t="s">
        <v>180</v>
      </c>
      <c r="B72" s="62">
        <f>COUNTIF('Pharmacist data collection'!X:X,"Yes")</f>
        <v>0</v>
      </c>
      <c r="C72" s="62">
        <f>COUNTA('Pharmacist data collection'!$A$3:A100)</f>
        <v>10</v>
      </c>
      <c r="D72" s="63">
        <f t="shared" si="0"/>
        <v>0</v>
      </c>
    </row>
    <row r="73" spans="1:5" x14ac:dyDescent="0.35">
      <c r="A73" s="65" t="s">
        <v>181</v>
      </c>
      <c r="B73" s="62">
        <f>COUNTIF('Pharmacist data collection'!Y:Y,"Yes")</f>
        <v>0</v>
      </c>
      <c r="C73" s="62">
        <f>COUNTA('Pharmacist data collection'!$A$3:A100)</f>
        <v>10</v>
      </c>
      <c r="D73" s="63">
        <f t="shared" si="0"/>
        <v>0</v>
      </c>
    </row>
    <row r="74" spans="1:5" x14ac:dyDescent="0.35">
      <c r="A74" s="65" t="s">
        <v>182</v>
      </c>
      <c r="B74" s="62">
        <f>COUNTIF('Pharmacist data collection'!Z:Z,"Yes")</f>
        <v>0</v>
      </c>
      <c r="C74" s="62">
        <f>COUNTA('Pharmacist data collection'!$A$3:A100)</f>
        <v>10</v>
      </c>
      <c r="D74" s="63">
        <f t="shared" si="0"/>
        <v>0</v>
      </c>
    </row>
    <row r="75" spans="1:5" x14ac:dyDescent="0.35">
      <c r="A75" s="65" t="s">
        <v>183</v>
      </c>
      <c r="B75" s="62">
        <f>COUNTIF('Pharmacist data collection'!AA:AA,"Yes")</f>
        <v>0</v>
      </c>
      <c r="C75" s="62">
        <f>COUNTA('Pharmacist data collection'!$A$3:A100)</f>
        <v>10</v>
      </c>
      <c r="D75" s="63">
        <f t="shared" si="0"/>
        <v>0</v>
      </c>
    </row>
    <row r="76" spans="1:5" x14ac:dyDescent="0.35">
      <c r="A76" s="65" t="s">
        <v>184</v>
      </c>
      <c r="B76" s="62">
        <f>COUNTIF('Pharmacist data collection'!AB:AB,"Yes")</f>
        <v>0</v>
      </c>
      <c r="C76" s="62">
        <f>COUNTA('Pharmacist data collection'!$A$3:A100)</f>
        <v>10</v>
      </c>
      <c r="D76" s="63">
        <f t="shared" si="0"/>
        <v>0</v>
      </c>
    </row>
    <row r="77" spans="1:5" x14ac:dyDescent="0.35">
      <c r="A77" s="65" t="s">
        <v>185</v>
      </c>
      <c r="B77" s="62">
        <f>COUNTIF('Pharmacist data collection'!AC:AC,"Yes")</f>
        <v>0</v>
      </c>
      <c r="C77" s="62">
        <f>COUNTA('Pharmacist data collection'!$A$3:A100)</f>
        <v>10</v>
      </c>
      <c r="D77" s="63">
        <f t="shared" si="0"/>
        <v>0</v>
      </c>
    </row>
    <row r="78" spans="1:5" x14ac:dyDescent="0.35">
      <c r="A78" s="65" t="s">
        <v>186</v>
      </c>
      <c r="B78" s="62">
        <f>COUNTIF('Pharmacist data collection'!AD:AD,"Yes")</f>
        <v>0</v>
      </c>
      <c r="C78" s="62">
        <f>COUNTA('Pharmacist data collection'!$A$3:A100)</f>
        <v>10</v>
      </c>
      <c r="D78" s="63">
        <f t="shared" si="0"/>
        <v>0</v>
      </c>
    </row>
    <row r="79" spans="1:5" x14ac:dyDescent="0.35">
      <c r="A79" s="65" t="s">
        <v>187</v>
      </c>
      <c r="B79" s="62">
        <f>COUNTIF('Pharmacist data collection'!AE:AE,"Yes")</f>
        <v>0</v>
      </c>
      <c r="C79" s="62">
        <f>COUNTA('Pharmacist data collection'!$A$3:A100)</f>
        <v>10</v>
      </c>
      <c r="D79" s="63">
        <f t="shared" si="0"/>
        <v>0</v>
      </c>
    </row>
    <row r="80" spans="1:5" ht="29" x14ac:dyDescent="0.35">
      <c r="A80" s="65" t="s">
        <v>178</v>
      </c>
      <c r="B80" s="62">
        <f>COUNTIF('Pharmacist data collection'!AF:AF,"Yes")</f>
        <v>0</v>
      </c>
      <c r="C80" s="62">
        <f>COUNTA('Pharmacist data collection'!$A$3:A100)</f>
        <v>10</v>
      </c>
      <c r="D80" s="63">
        <f t="shared" si="0"/>
        <v>0</v>
      </c>
    </row>
    <row r="81" spans="1:4" x14ac:dyDescent="0.35">
      <c r="A81" s="64" t="s">
        <v>106</v>
      </c>
      <c r="B81" s="61"/>
      <c r="C81" s="62">
        <f>COUNTA('Pharmacist data collection'!$A$3:A100)</f>
        <v>10</v>
      </c>
      <c r="D81" s="63">
        <f t="shared" si="0"/>
        <v>0</v>
      </c>
    </row>
    <row r="82" spans="1:4" x14ac:dyDescent="0.35">
      <c r="B82" s="45"/>
      <c r="C82" s="45"/>
      <c r="D82" s="85"/>
    </row>
    <row r="83" spans="1:4" x14ac:dyDescent="0.35">
      <c r="A83" s="83" t="s">
        <v>204</v>
      </c>
    </row>
    <row r="84" spans="1:4" x14ac:dyDescent="0.35">
      <c r="A84" s="20" t="s">
        <v>4</v>
      </c>
      <c r="B84" s="20" t="s">
        <v>120</v>
      </c>
      <c r="C84" s="20" t="s">
        <v>104</v>
      </c>
      <c r="D84" s="21" t="s">
        <v>105</v>
      </c>
    </row>
    <row r="85" spans="1:4" x14ac:dyDescent="0.35">
      <c r="A85" s="25" t="s">
        <v>20</v>
      </c>
      <c r="B85" s="70">
        <f>COUNTIF('Pharmacist data collection'!C:C,"Male")</f>
        <v>0</v>
      </c>
      <c r="C85" s="70">
        <f>COUNTA('Pharmacist data collection'!A3:A100)</f>
        <v>10</v>
      </c>
      <c r="D85" s="23">
        <f>B85/C85</f>
        <v>0</v>
      </c>
    </row>
    <row r="86" spans="1:4" x14ac:dyDescent="0.35">
      <c r="A86" s="25" t="s">
        <v>22</v>
      </c>
      <c r="B86" s="70">
        <f>COUNTIF('Pharmacist data collection'!C:C,"Female")</f>
        <v>0</v>
      </c>
      <c r="C86" s="70">
        <f>COUNTA('Pharmacist data collection'!A3:A100)</f>
        <v>10</v>
      </c>
      <c r="D86" s="23">
        <f t="shared" ref="D86:D88" si="1">B86/C86</f>
        <v>0</v>
      </c>
    </row>
    <row r="87" spans="1:4" x14ac:dyDescent="0.35">
      <c r="A87" s="25" t="s">
        <v>23</v>
      </c>
      <c r="B87" s="70">
        <f>COUNTIF('Pharmacist data collection'!C:C,"Not specified")</f>
        <v>0</v>
      </c>
      <c r="C87" s="70">
        <f>COUNTA('Pharmacist data collection'!A3:A100)</f>
        <v>10</v>
      </c>
      <c r="D87" s="23">
        <f t="shared" si="1"/>
        <v>0</v>
      </c>
    </row>
    <row r="88" spans="1:4" x14ac:dyDescent="0.35">
      <c r="A88" s="25" t="s">
        <v>24</v>
      </c>
      <c r="B88" s="70">
        <f>COUNTIF('Pharmacist data collection'!C:C,"Not known")</f>
        <v>0</v>
      </c>
      <c r="C88" s="70">
        <f>COUNTA('Pharmacist data collection'!A3:A100)</f>
        <v>10</v>
      </c>
      <c r="D88" s="23">
        <f t="shared" si="1"/>
        <v>0</v>
      </c>
    </row>
    <row r="89" spans="1:4" x14ac:dyDescent="0.35">
      <c r="B89" s="24"/>
      <c r="C89" s="24"/>
      <c r="D89" s="68"/>
    </row>
    <row r="90" spans="1:4" x14ac:dyDescent="0.35">
      <c r="A90" s="82" t="s">
        <v>203</v>
      </c>
    </row>
    <row r="91" spans="1:4" x14ac:dyDescent="0.35">
      <c r="A91" s="20" t="s">
        <v>6</v>
      </c>
      <c r="B91" s="20" t="s">
        <v>120</v>
      </c>
      <c r="C91" s="20" t="s">
        <v>104</v>
      </c>
      <c r="D91" s="20" t="s">
        <v>105</v>
      </c>
    </row>
    <row r="92" spans="1:4" x14ac:dyDescent="0.35">
      <c r="A92" s="25" t="s">
        <v>107</v>
      </c>
      <c r="B92" s="73">
        <f>COUNTIF('Pharmacist data collection'!E3:E100,A92)</f>
        <v>0</v>
      </c>
      <c r="C92" s="25">
        <f>COUNTA('Pharmacist data collection'!A3:A100)</f>
        <v>10</v>
      </c>
      <c r="D92" s="36">
        <f>B92/C92</f>
        <v>0</v>
      </c>
    </row>
    <row r="93" spans="1:4" x14ac:dyDescent="0.35">
      <c r="A93" s="25" t="s">
        <v>108</v>
      </c>
      <c r="B93" s="73">
        <f>COUNTIF('Pharmacist data collection'!E3:E100,A93)</f>
        <v>0</v>
      </c>
      <c r="C93" s="25">
        <f>COUNTA('Pharmacist data collection'!A3:A100)</f>
        <v>10</v>
      </c>
      <c r="D93" s="36">
        <f t="shared" ref="D93:D96" si="2">B93/C93</f>
        <v>0</v>
      </c>
    </row>
    <row r="94" spans="1:4" x14ac:dyDescent="0.35">
      <c r="A94" s="25" t="s">
        <v>109</v>
      </c>
      <c r="B94" s="73">
        <f>COUNTIF('Pharmacist data collection'!E3:E100,A94)</f>
        <v>0</v>
      </c>
      <c r="C94" s="25">
        <f>COUNTA('Pharmacist data collection'!A3:A100)</f>
        <v>10</v>
      </c>
      <c r="D94" s="36">
        <f t="shared" si="2"/>
        <v>0</v>
      </c>
    </row>
    <row r="95" spans="1:4" x14ac:dyDescent="0.35">
      <c r="A95" s="25" t="s">
        <v>110</v>
      </c>
      <c r="B95" s="73">
        <f>COUNTIF('Pharmacist data collection'!E3:E100,A95)</f>
        <v>0</v>
      </c>
      <c r="C95" s="25">
        <f>COUNTA('Pharmacist data collection'!A3:A100)</f>
        <v>10</v>
      </c>
      <c r="D95" s="36">
        <f t="shared" si="2"/>
        <v>0</v>
      </c>
    </row>
    <row r="96" spans="1:4" x14ac:dyDescent="0.35">
      <c r="A96" s="25" t="s">
        <v>111</v>
      </c>
      <c r="B96" s="73">
        <f>COUNTIF('Pharmacist data collection'!E3:E100,A96)</f>
        <v>0</v>
      </c>
      <c r="C96" s="25">
        <f>COUNTA('Pharmacist data collection'!A3:A100)</f>
        <v>10</v>
      </c>
      <c r="D96" s="36">
        <f t="shared" si="2"/>
        <v>0</v>
      </c>
    </row>
    <row r="97" spans="1:5" x14ac:dyDescent="0.35">
      <c r="B97" s="74"/>
      <c r="D97" s="69"/>
    </row>
    <row r="98" spans="1:5" x14ac:dyDescent="0.35">
      <c r="A98" s="82" t="s">
        <v>202</v>
      </c>
    </row>
    <row r="99" spans="1:5" x14ac:dyDescent="0.35">
      <c r="A99" s="20" t="s">
        <v>5</v>
      </c>
      <c r="B99" s="20" t="s">
        <v>120</v>
      </c>
      <c r="C99" s="20" t="s">
        <v>104</v>
      </c>
      <c r="D99" s="20" t="s">
        <v>105</v>
      </c>
    </row>
    <row r="100" spans="1:5" x14ac:dyDescent="0.35">
      <c r="A100" s="75" t="s">
        <v>112</v>
      </c>
      <c r="B100" s="25">
        <f>COUNTIFS('Pharmacist data collection'!$D$3:$D$100,"&gt;="&amp;18,'Pharmacist data collection'!$D$3:$D$100,"&lt;="&amp;25)</f>
        <v>0</v>
      </c>
      <c r="C100" s="25">
        <f>COUNTA('Pharmacist data collection'!A3:A100)</f>
        <v>10</v>
      </c>
      <c r="D100" s="36">
        <f>B100/C100</f>
        <v>0</v>
      </c>
    </row>
    <row r="101" spans="1:5" x14ac:dyDescent="0.35">
      <c r="A101" s="75" t="s">
        <v>117</v>
      </c>
      <c r="B101" s="25">
        <f>COUNTIFS('Pharmacist data collection'!$D$3:$D$100,"&gt;="&amp;25,'Pharmacist data collection'!$D$3:$D$100,"&lt;="&amp;29)</f>
        <v>0</v>
      </c>
      <c r="C101" s="25">
        <f>COUNTA('Pharmacist data collection'!A3:A100)</f>
        <v>10</v>
      </c>
      <c r="D101" s="36">
        <f t="shared" ref="D101:D107" si="3">B101/C101</f>
        <v>0</v>
      </c>
    </row>
    <row r="102" spans="1:5" x14ac:dyDescent="0.35">
      <c r="A102" s="75" t="s">
        <v>118</v>
      </c>
      <c r="B102" s="25">
        <f>COUNTIFS('Pharmacist data collection'!$D$3:$D$100,"&gt;="&amp;30,'Pharmacist data collection'!$D$3:$D$100,"&lt;="&amp;39)</f>
        <v>0</v>
      </c>
      <c r="C102" s="25">
        <f>COUNTA('Pharmacist data collection'!A3:A100)</f>
        <v>10</v>
      </c>
      <c r="D102" s="36">
        <f t="shared" si="3"/>
        <v>0</v>
      </c>
    </row>
    <row r="103" spans="1:5" x14ac:dyDescent="0.35">
      <c r="A103" s="75" t="s">
        <v>119</v>
      </c>
      <c r="B103" s="25">
        <f>COUNTIFS('Pharmacist data collection'!$D$3:$D$100,"&gt;="&amp;40,'Pharmacist data collection'!$D$3:$D$100,"&lt;="&amp;49)</f>
        <v>0</v>
      </c>
      <c r="C103" s="25">
        <f>COUNTA('Pharmacist data collection'!A3:A100)</f>
        <v>10</v>
      </c>
      <c r="D103" s="36">
        <f t="shared" si="3"/>
        <v>0</v>
      </c>
    </row>
    <row r="104" spans="1:5" x14ac:dyDescent="0.35">
      <c r="A104" s="75" t="s">
        <v>113</v>
      </c>
      <c r="B104" s="25">
        <f>COUNTIFS('Pharmacist data collection'!$D$3:$D$100,"&gt;="&amp;50,'Pharmacist data collection'!$D$3:$D$100,"&lt;="&amp;59)</f>
        <v>0</v>
      </c>
      <c r="C104" s="25">
        <f>COUNTA('Pharmacist data collection'!A3:A100)</f>
        <v>10</v>
      </c>
      <c r="D104" s="36">
        <f t="shared" si="3"/>
        <v>0</v>
      </c>
    </row>
    <row r="105" spans="1:5" x14ac:dyDescent="0.35">
      <c r="A105" s="75" t="s">
        <v>114</v>
      </c>
      <c r="B105" s="25">
        <f>COUNTIFS('Pharmacist data collection'!$D$3:$D$100,"&gt;="&amp;60,'Pharmacist data collection'!$D$3:$D$100,"&lt;="&amp;69)</f>
        <v>0</v>
      </c>
      <c r="C105" s="25">
        <f>COUNTA('Pharmacist data collection'!A3:A100)</f>
        <v>10</v>
      </c>
      <c r="D105" s="36">
        <f t="shared" si="3"/>
        <v>0</v>
      </c>
    </row>
    <row r="106" spans="1:5" x14ac:dyDescent="0.35">
      <c r="A106" s="75" t="s">
        <v>115</v>
      </c>
      <c r="B106" s="25">
        <f>COUNTIFS('Pharmacist data collection'!$D$3:$D$100,"&gt;="&amp;70,'Pharmacist data collection'!$D$3:$D$100,"&lt;="&amp;79)</f>
        <v>0</v>
      </c>
      <c r="C106" s="25">
        <f>COUNTA('Pharmacist data collection'!A3:A100)</f>
        <v>10</v>
      </c>
      <c r="D106" s="36">
        <f t="shared" si="3"/>
        <v>0</v>
      </c>
    </row>
    <row r="107" spans="1:5" x14ac:dyDescent="0.35">
      <c r="A107" s="75" t="s">
        <v>116</v>
      </c>
      <c r="B107" s="25">
        <f>COUNTIFS('Pharmacist data collection'!$D$3:$D$100,"&gt;="&amp;80)</f>
        <v>0</v>
      </c>
      <c r="C107" s="25">
        <f>COUNTA('Pharmacist data collection'!A3:A100)</f>
        <v>10</v>
      </c>
      <c r="D107" s="36">
        <f t="shared" si="3"/>
        <v>0</v>
      </c>
    </row>
    <row r="108" spans="1:5" x14ac:dyDescent="0.35">
      <c r="A108" s="76"/>
      <c r="D108" s="69"/>
    </row>
    <row r="109" spans="1:5" x14ac:dyDescent="0.35">
      <c r="A109" s="79" t="s">
        <v>200</v>
      </c>
    </row>
    <row r="110" spans="1:5" x14ac:dyDescent="0.35">
      <c r="A110" s="38" t="s">
        <v>3</v>
      </c>
      <c r="B110" s="38" t="s">
        <v>157</v>
      </c>
      <c r="C110" s="38" t="s">
        <v>104</v>
      </c>
      <c r="D110" s="38" t="s">
        <v>105</v>
      </c>
      <c r="E110" s="38" t="s">
        <v>150</v>
      </c>
    </row>
    <row r="111" spans="1:5" x14ac:dyDescent="0.35">
      <c r="A111" s="77" t="s">
        <v>143</v>
      </c>
      <c r="B111" s="25">
        <f>COUNTIF('Pharmacist data collection'!B3:B100,A111)</f>
        <v>0</v>
      </c>
      <c r="C111" s="25">
        <f>COUNTA('Pharmacist data collection'!A3:A100)</f>
        <v>10</v>
      </c>
      <c r="D111" s="36">
        <f t="shared" ref="D111:D139" si="4">B111/C111</f>
        <v>0</v>
      </c>
      <c r="E111" s="77" t="s">
        <v>155</v>
      </c>
    </row>
    <row r="112" spans="1:5" x14ac:dyDescent="0.35">
      <c r="A112" s="77" t="s">
        <v>130</v>
      </c>
      <c r="B112" s="25">
        <f>COUNTIF('Pharmacist data collection'!B3:B100,A112)</f>
        <v>0</v>
      </c>
      <c r="C112" s="25">
        <f>COUNTA('Pharmacist data collection'!A3:A100)</f>
        <v>10</v>
      </c>
      <c r="D112" s="36">
        <f t="shared" si="4"/>
        <v>0</v>
      </c>
      <c r="E112" s="77" t="s">
        <v>155</v>
      </c>
    </row>
    <row r="113" spans="1:5" x14ac:dyDescent="0.35">
      <c r="A113" s="77" t="s">
        <v>134</v>
      </c>
      <c r="B113" s="25">
        <f>COUNTIF('Pharmacist data collection'!B3:B100,A113)</f>
        <v>0</v>
      </c>
      <c r="C113" s="25">
        <f>COUNTA('Pharmacist data collection'!A3:A100)</f>
        <v>10</v>
      </c>
      <c r="D113" s="36">
        <f t="shared" si="4"/>
        <v>0</v>
      </c>
      <c r="E113" s="77" t="s">
        <v>151</v>
      </c>
    </row>
    <row r="114" spans="1:5" x14ac:dyDescent="0.35">
      <c r="A114" s="77" t="s">
        <v>121</v>
      </c>
      <c r="B114" s="25">
        <f>COUNTIF('Pharmacist data collection'!B3:B100,A114)</f>
        <v>0</v>
      </c>
      <c r="C114" s="25">
        <f>COUNTA('Pharmacist data collection'!A3:A100)</f>
        <v>10</v>
      </c>
      <c r="D114" s="36">
        <f t="shared" si="4"/>
        <v>0</v>
      </c>
      <c r="E114" s="77" t="s">
        <v>151</v>
      </c>
    </row>
    <row r="115" spans="1:5" x14ac:dyDescent="0.35">
      <c r="A115" s="77" t="s">
        <v>132</v>
      </c>
      <c r="B115" s="25">
        <f>COUNTIF('Pharmacist data collection'!B3:B100,A115)</f>
        <v>0</v>
      </c>
      <c r="C115" s="25">
        <f>COUNTA('Pharmacist data collection'!A3:A100)</f>
        <v>10</v>
      </c>
      <c r="D115" s="36">
        <f t="shared" si="4"/>
        <v>0</v>
      </c>
      <c r="E115" s="77" t="s">
        <v>151</v>
      </c>
    </row>
    <row r="116" spans="1:5" x14ac:dyDescent="0.35">
      <c r="A116" s="77" t="s">
        <v>139</v>
      </c>
      <c r="B116" s="25">
        <f>COUNTIF('Pharmacist data collection'!B3:B100,A116)</f>
        <v>0</v>
      </c>
      <c r="C116" s="25">
        <f>COUNTA('Pharmacist data collection'!A3:A100)</f>
        <v>10</v>
      </c>
      <c r="D116" s="36">
        <f t="shared" si="4"/>
        <v>0</v>
      </c>
      <c r="E116" s="77" t="s">
        <v>151</v>
      </c>
    </row>
    <row r="117" spans="1:5" x14ac:dyDescent="0.35">
      <c r="A117" s="77" t="s">
        <v>148</v>
      </c>
      <c r="B117" s="25">
        <f>COUNTIF('Pharmacist data collection'!B3:B100,A117)</f>
        <v>0</v>
      </c>
      <c r="C117" s="25">
        <f>COUNTA('Pharmacist data collection'!A3:A100)</f>
        <v>10</v>
      </c>
      <c r="D117" s="36">
        <f t="shared" si="4"/>
        <v>0</v>
      </c>
      <c r="E117" s="77" t="s">
        <v>151</v>
      </c>
    </row>
    <row r="118" spans="1:5" x14ac:dyDescent="0.35">
      <c r="A118" s="77" t="s">
        <v>123</v>
      </c>
      <c r="B118" s="25">
        <f>COUNTIF('Pharmacist data collection'!B3:B100,A118)</f>
        <v>0</v>
      </c>
      <c r="C118" s="25">
        <f>COUNTA('Pharmacist data collection'!A3:A100)</f>
        <v>10</v>
      </c>
      <c r="D118" s="36">
        <f t="shared" si="4"/>
        <v>0</v>
      </c>
      <c r="E118" s="77" t="s">
        <v>152</v>
      </c>
    </row>
    <row r="119" spans="1:5" x14ac:dyDescent="0.35">
      <c r="A119" s="77" t="s">
        <v>133</v>
      </c>
      <c r="B119" s="25">
        <f>COUNTIF('Pharmacist data collection'!B3:B100,A119)</f>
        <v>0</v>
      </c>
      <c r="C119" s="25">
        <f>COUNTA('Pharmacist data collection'!A3:A100)</f>
        <v>10</v>
      </c>
      <c r="D119" s="36">
        <f t="shared" si="4"/>
        <v>0</v>
      </c>
      <c r="E119" s="77" t="s">
        <v>152</v>
      </c>
    </row>
    <row r="120" spans="1:5" x14ac:dyDescent="0.35">
      <c r="A120" s="77" t="s">
        <v>135</v>
      </c>
      <c r="B120" s="25">
        <f>COUNTIF('Pharmacist data collection'!B3:B100,A120)</f>
        <v>0</v>
      </c>
      <c r="C120" s="25">
        <f>COUNTA('Pharmacist data collection'!A3:A100)</f>
        <v>10</v>
      </c>
      <c r="D120" s="36">
        <f t="shared" si="4"/>
        <v>0</v>
      </c>
      <c r="E120" s="77" t="s">
        <v>152</v>
      </c>
    </row>
    <row r="121" spans="1:5" x14ac:dyDescent="0.35">
      <c r="A121" s="77" t="s">
        <v>136</v>
      </c>
      <c r="B121" s="25">
        <f>COUNTIF('Pharmacist data collection'!B3:B100,A121)</f>
        <v>0</v>
      </c>
      <c r="C121" s="25">
        <f>COUNTA('Pharmacist data collection'!A3:A100)</f>
        <v>10</v>
      </c>
      <c r="D121" s="36">
        <f t="shared" si="4"/>
        <v>0</v>
      </c>
      <c r="E121" s="77" t="s">
        <v>152</v>
      </c>
    </row>
    <row r="122" spans="1:5" x14ac:dyDescent="0.35">
      <c r="A122" s="77" t="s">
        <v>140</v>
      </c>
      <c r="B122" s="25">
        <f>COUNTIF('Pharmacist data collection'!B3:B100,A122)</f>
        <v>0</v>
      </c>
      <c r="C122" s="25">
        <f>COUNTA('Pharmacist data collection'!A3:A100)</f>
        <v>10</v>
      </c>
      <c r="D122" s="36">
        <f t="shared" si="4"/>
        <v>0</v>
      </c>
      <c r="E122" s="77" t="s">
        <v>152</v>
      </c>
    </row>
    <row r="123" spans="1:5" x14ac:dyDescent="0.35">
      <c r="A123" s="77" t="s">
        <v>128</v>
      </c>
      <c r="B123" s="25">
        <f>COUNTIF('Pharmacist data collection'!B3:B100,A123)</f>
        <v>0</v>
      </c>
      <c r="C123" s="25">
        <f>COUNTA('Pharmacist data collection'!A3:A100)</f>
        <v>10</v>
      </c>
      <c r="D123" s="36">
        <f t="shared" si="4"/>
        <v>0</v>
      </c>
      <c r="E123" s="77" t="s">
        <v>154</v>
      </c>
    </row>
    <row r="124" spans="1:5" x14ac:dyDescent="0.35">
      <c r="A124" s="77" t="s">
        <v>144</v>
      </c>
      <c r="B124" s="25">
        <f>COUNTIF('Pharmacist data collection'!B3:B100,A124)</f>
        <v>0</v>
      </c>
      <c r="C124" s="25">
        <f>COUNTA('Pharmacist data collection'!A3:A100)</f>
        <v>10</v>
      </c>
      <c r="D124" s="36">
        <f t="shared" si="4"/>
        <v>0</v>
      </c>
      <c r="E124" s="77" t="s">
        <v>154</v>
      </c>
    </row>
    <row r="125" spans="1:5" x14ac:dyDescent="0.35">
      <c r="A125" s="77" t="s">
        <v>124</v>
      </c>
      <c r="B125" s="25">
        <f>COUNTIF('Pharmacist data collection'!B3:B100,A125)</f>
        <v>0</v>
      </c>
      <c r="C125" s="25">
        <f>COUNTA('Pharmacist data collection'!A3:A100)</f>
        <v>10</v>
      </c>
      <c r="D125" s="36">
        <f t="shared" si="4"/>
        <v>0</v>
      </c>
      <c r="E125" s="77" t="s">
        <v>154</v>
      </c>
    </row>
    <row r="126" spans="1:5" x14ac:dyDescent="0.35">
      <c r="A126" s="77" t="s">
        <v>131</v>
      </c>
      <c r="B126" s="25">
        <f>COUNTIF('Pharmacist data collection'!B3:B100,A126)</f>
        <v>0</v>
      </c>
      <c r="C126" s="25">
        <f>COUNTA('Pharmacist data collection'!A3:A100)</f>
        <v>10</v>
      </c>
      <c r="D126" s="36">
        <f t="shared" si="4"/>
        <v>0</v>
      </c>
      <c r="E126" s="77" t="s">
        <v>154</v>
      </c>
    </row>
    <row r="127" spans="1:5" x14ac:dyDescent="0.35">
      <c r="A127" s="77" t="s">
        <v>145</v>
      </c>
      <c r="B127" s="25">
        <f>COUNTIF('Pharmacist data collection'!B3:B100,A127)</f>
        <v>0</v>
      </c>
      <c r="C127" s="25">
        <f>COUNTA('Pharmacist data collection'!A3:A100)</f>
        <v>10</v>
      </c>
      <c r="D127" s="36">
        <f t="shared" si="4"/>
        <v>0</v>
      </c>
      <c r="E127" s="77" t="s">
        <v>154</v>
      </c>
    </row>
    <row r="128" spans="1:5" x14ac:dyDescent="0.35">
      <c r="A128" s="77" t="s">
        <v>138</v>
      </c>
      <c r="B128" s="25">
        <f>COUNTIF('Pharmacist data collection'!B3:B100,A128)</f>
        <v>0</v>
      </c>
      <c r="C128" s="25">
        <f>COUNTA('Pharmacist data collection'!A3:A100)</f>
        <v>10</v>
      </c>
      <c r="D128" s="36">
        <f t="shared" si="4"/>
        <v>0</v>
      </c>
      <c r="E128" s="77" t="s">
        <v>154</v>
      </c>
    </row>
    <row r="129" spans="1:5" x14ac:dyDescent="0.35">
      <c r="A129" s="77" t="s">
        <v>126</v>
      </c>
      <c r="B129" s="25">
        <f>COUNTIF('Pharmacist data collection'!B3:B100,A129)</f>
        <v>0</v>
      </c>
      <c r="C129" s="25">
        <f>COUNTA('Pharmacist data collection'!A3:A100)</f>
        <v>10</v>
      </c>
      <c r="D129" s="36">
        <f t="shared" si="4"/>
        <v>0</v>
      </c>
      <c r="E129" s="77" t="s">
        <v>154</v>
      </c>
    </row>
    <row r="130" spans="1:5" x14ac:dyDescent="0.35">
      <c r="A130" s="77" t="s">
        <v>146</v>
      </c>
      <c r="B130" s="25">
        <f>COUNTIF('Pharmacist data collection'!B3:B100,A130)</f>
        <v>0</v>
      </c>
      <c r="C130" s="25">
        <f>COUNTA('Pharmacist data collection'!A3:A100)</f>
        <v>10</v>
      </c>
      <c r="D130" s="36">
        <f t="shared" si="4"/>
        <v>0</v>
      </c>
      <c r="E130" s="77" t="s">
        <v>154</v>
      </c>
    </row>
    <row r="131" spans="1:5" x14ac:dyDescent="0.35">
      <c r="A131" s="77" t="s">
        <v>127</v>
      </c>
      <c r="B131" s="25">
        <f>COUNTIF('Pharmacist data collection'!B3:B100,A131)</f>
        <v>0</v>
      </c>
      <c r="C131" s="25">
        <f>COUNTA('Pharmacist data collection'!A3:A100)</f>
        <v>10</v>
      </c>
      <c r="D131" s="36">
        <f t="shared" si="4"/>
        <v>0</v>
      </c>
      <c r="E131" s="77" t="s">
        <v>154</v>
      </c>
    </row>
    <row r="132" spans="1:5" x14ac:dyDescent="0.35">
      <c r="A132" s="77" t="s">
        <v>142</v>
      </c>
      <c r="B132" s="25">
        <f>COUNTIF('Pharmacist data collection'!B3:B100,A132)</f>
        <v>0</v>
      </c>
      <c r="C132" s="25">
        <f>COUNTA('Pharmacist data collection'!A3:A100)</f>
        <v>10</v>
      </c>
      <c r="D132" s="36">
        <f t="shared" si="4"/>
        <v>0</v>
      </c>
      <c r="E132" s="77" t="s">
        <v>153</v>
      </c>
    </row>
    <row r="133" spans="1:5" x14ac:dyDescent="0.35">
      <c r="A133" s="77" t="s">
        <v>137</v>
      </c>
      <c r="B133" s="25">
        <f>COUNTIF('Pharmacist data collection'!B3:B100,A133)</f>
        <v>0</v>
      </c>
      <c r="C133" s="25">
        <f>COUNTA('Pharmacist data collection'!A3:A100)</f>
        <v>10</v>
      </c>
      <c r="D133" s="36">
        <f t="shared" si="4"/>
        <v>0</v>
      </c>
      <c r="E133" s="77" t="s">
        <v>153</v>
      </c>
    </row>
    <row r="134" spans="1:5" x14ac:dyDescent="0.35">
      <c r="A134" s="77" t="s">
        <v>129</v>
      </c>
      <c r="B134" s="25">
        <f>COUNTIF('Pharmacist data collection'!B3:B100,A134)</f>
        <v>0</v>
      </c>
      <c r="C134" s="25">
        <f>COUNTA('Pharmacist data collection'!A3:A100)</f>
        <v>10</v>
      </c>
      <c r="D134" s="36">
        <f t="shared" si="4"/>
        <v>0</v>
      </c>
      <c r="E134" s="77" t="s">
        <v>153</v>
      </c>
    </row>
    <row r="135" spans="1:5" x14ac:dyDescent="0.35">
      <c r="A135" s="77" t="s">
        <v>125</v>
      </c>
      <c r="B135" s="25">
        <f>COUNTIF('Pharmacist data collection'!B3:B100,A135)</f>
        <v>0</v>
      </c>
      <c r="C135" s="25">
        <f>COUNTA('Pharmacist data collection'!A3:A100)</f>
        <v>10</v>
      </c>
      <c r="D135" s="36">
        <f t="shared" si="4"/>
        <v>0</v>
      </c>
      <c r="E135" s="77" t="s">
        <v>153</v>
      </c>
    </row>
    <row r="136" spans="1:5" x14ac:dyDescent="0.35">
      <c r="A136" s="77" t="s">
        <v>147</v>
      </c>
      <c r="B136" s="25">
        <f>COUNTIF('Pharmacist data collection'!B3:B100,A136)</f>
        <v>0</v>
      </c>
      <c r="C136" s="25">
        <f>COUNTA('Pharmacist data collection'!A3:A100)</f>
        <v>10</v>
      </c>
      <c r="D136" s="36">
        <f t="shared" si="4"/>
        <v>0</v>
      </c>
      <c r="E136" s="77" t="s">
        <v>153</v>
      </c>
    </row>
    <row r="137" spans="1:5" x14ac:dyDescent="0.35">
      <c r="A137" s="77" t="s">
        <v>122</v>
      </c>
      <c r="B137" s="25">
        <f>COUNTIF('Pharmacist data collection'!B3:B100,A137)</f>
        <v>0</v>
      </c>
      <c r="C137" s="25">
        <f>COUNTA('Pharmacist data collection'!A3:A100)</f>
        <v>10</v>
      </c>
      <c r="D137" s="36">
        <f t="shared" si="4"/>
        <v>0</v>
      </c>
      <c r="E137" s="77" t="s">
        <v>153</v>
      </c>
    </row>
    <row r="138" spans="1:5" x14ac:dyDescent="0.35">
      <c r="A138" s="77" t="s">
        <v>141</v>
      </c>
      <c r="B138" s="25">
        <f>COUNTIF('Pharmacist data collection'!B3:B100,A138)</f>
        <v>0</v>
      </c>
      <c r="C138" s="25">
        <f>COUNTA('Pharmacist data collection'!A3:A100)</f>
        <v>10</v>
      </c>
      <c r="D138" s="36">
        <f t="shared" si="4"/>
        <v>0</v>
      </c>
      <c r="E138" s="77" t="s">
        <v>153</v>
      </c>
    </row>
    <row r="139" spans="1:5" x14ac:dyDescent="0.35">
      <c r="A139" s="77" t="s">
        <v>149</v>
      </c>
      <c r="B139" s="25">
        <f>COUNTIF('Pharmacist data collection'!B3:B100,A139)</f>
        <v>0</v>
      </c>
      <c r="C139" s="25">
        <f>COUNTA('Pharmacist data collection'!A3:A100)</f>
        <v>10</v>
      </c>
      <c r="D139" s="36">
        <f t="shared" si="4"/>
        <v>0</v>
      </c>
      <c r="E139" s="78"/>
    </row>
    <row r="140" spans="1:5" x14ac:dyDescent="0.35">
      <c r="A140" s="80"/>
      <c r="D140" s="69"/>
      <c r="E140" s="81"/>
    </row>
    <row r="141" spans="1:5" x14ac:dyDescent="0.35">
      <c r="A141" s="79" t="s">
        <v>201</v>
      </c>
    </row>
    <row r="142" spans="1:5" x14ac:dyDescent="0.35">
      <c r="A142" s="46" t="s">
        <v>150</v>
      </c>
      <c r="B142" s="38" t="s">
        <v>157</v>
      </c>
    </row>
    <row r="143" spans="1:5" x14ac:dyDescent="0.35">
      <c r="A143" s="77" t="s">
        <v>155</v>
      </c>
      <c r="B143" s="25">
        <f>SUMIF(Dashboard!$E$111:$E$139,A143,Dashboard!$B$111:$B$139)</f>
        <v>0</v>
      </c>
    </row>
    <row r="144" spans="1:5" x14ac:dyDescent="0.35">
      <c r="A144" s="77" t="s">
        <v>151</v>
      </c>
      <c r="B144" s="25">
        <f>SUMIF(Dashboard!$E$111:$E$139,A144,Dashboard!$B$111:$B$139)</f>
        <v>0</v>
      </c>
    </row>
    <row r="145" spans="1:2" x14ac:dyDescent="0.35">
      <c r="A145" s="77" t="s">
        <v>152</v>
      </c>
      <c r="B145" s="25">
        <f>SUMIF(Dashboard!$E$111:$E$139,A145,Dashboard!$B$111:$B$139)</f>
        <v>0</v>
      </c>
    </row>
    <row r="146" spans="1:2" x14ac:dyDescent="0.35">
      <c r="A146" s="77" t="s">
        <v>154</v>
      </c>
      <c r="B146" s="25">
        <f>SUMIF(Dashboard!$E$111:$E$139,A146,Dashboard!$B$111:$B$139)</f>
        <v>0</v>
      </c>
    </row>
    <row r="147" spans="1:2" x14ac:dyDescent="0.35">
      <c r="A147" s="77" t="s">
        <v>153</v>
      </c>
      <c r="B147" s="25">
        <f>SUMIF(Dashboard!$E$111:$E$139,A147,Dashboard!$B$111:$B$139)</f>
        <v>0</v>
      </c>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831AE-BABD-4109-A231-BA4EB0DE81BC}">
  <dimension ref="A2:H13"/>
  <sheetViews>
    <sheetView workbookViewId="0"/>
  </sheetViews>
  <sheetFormatPr defaultRowHeight="14.5" x14ac:dyDescent="0.35"/>
  <cols>
    <col min="1" max="1" width="37.54296875" bestFit="1" customWidth="1"/>
    <col min="2" max="2" width="15.26953125" bestFit="1" customWidth="1"/>
    <col min="3" max="3" width="13.81640625" bestFit="1" customWidth="1"/>
    <col min="4" max="4" width="11.7265625" bestFit="1" customWidth="1"/>
    <col min="5" max="5" width="14.7265625" bestFit="1" customWidth="1"/>
    <col min="6" max="6" width="8.54296875" bestFit="1" customWidth="1"/>
    <col min="7" max="7" width="11.453125" bestFit="1" customWidth="1"/>
    <col min="8" max="8" width="10.7265625" bestFit="1" customWidth="1"/>
    <col min="9" max="9" width="71" bestFit="1" customWidth="1"/>
    <col min="10" max="10" width="38.453125" bestFit="1" customWidth="1"/>
    <col min="11" max="11" width="61.1796875" bestFit="1" customWidth="1"/>
    <col min="12" max="12" width="45.1796875" bestFit="1" customWidth="1"/>
    <col min="13" max="13" width="67.54296875" bestFit="1" customWidth="1"/>
    <col min="14" max="14" width="43.1796875" bestFit="1" customWidth="1"/>
    <col min="15" max="15" width="65.81640625" bestFit="1" customWidth="1"/>
  </cols>
  <sheetData>
    <row r="2" spans="1:8" x14ac:dyDescent="0.35">
      <c r="A2" s="49" t="s">
        <v>3</v>
      </c>
      <c r="B2" t="s">
        <v>164</v>
      </c>
    </row>
    <row r="4" spans="1:8" x14ac:dyDescent="0.35">
      <c r="A4" s="49" t="s">
        <v>169</v>
      </c>
      <c r="B4" s="49" t="s">
        <v>165</v>
      </c>
    </row>
    <row r="5" spans="1:8" x14ac:dyDescent="0.35">
      <c r="B5" t="s">
        <v>40</v>
      </c>
      <c r="C5" t="s">
        <v>196</v>
      </c>
      <c r="D5" t="s">
        <v>44</v>
      </c>
      <c r="E5" t="s">
        <v>197</v>
      </c>
      <c r="F5" t="s">
        <v>166</v>
      </c>
      <c r="G5" t="s">
        <v>198</v>
      </c>
      <c r="H5" t="s">
        <v>167</v>
      </c>
    </row>
    <row r="6" spans="1:8" x14ac:dyDescent="0.35">
      <c r="A6" s="49" t="s">
        <v>168</v>
      </c>
      <c r="B6" t="s">
        <v>166</v>
      </c>
      <c r="D6" t="s">
        <v>166</v>
      </c>
      <c r="F6" t="s">
        <v>166</v>
      </c>
    </row>
    <row r="7" spans="1:8" x14ac:dyDescent="0.35">
      <c r="A7" s="27" t="s">
        <v>107</v>
      </c>
      <c r="B7">
        <v>1</v>
      </c>
      <c r="C7">
        <v>1</v>
      </c>
      <c r="D7">
        <v>1</v>
      </c>
      <c r="E7">
        <v>1</v>
      </c>
      <c r="H7">
        <v>2</v>
      </c>
    </row>
    <row r="8" spans="1:8" x14ac:dyDescent="0.35">
      <c r="A8" s="27" t="s">
        <v>108</v>
      </c>
    </row>
    <row r="9" spans="1:8" x14ac:dyDescent="0.35">
      <c r="A9" s="27" t="s">
        <v>109</v>
      </c>
    </row>
    <row r="10" spans="1:8" x14ac:dyDescent="0.35">
      <c r="A10" s="27" t="s">
        <v>111</v>
      </c>
    </row>
    <row r="11" spans="1:8" x14ac:dyDescent="0.35">
      <c r="A11" s="27" t="s">
        <v>110</v>
      </c>
    </row>
    <row r="12" spans="1:8" x14ac:dyDescent="0.35">
      <c r="A12" s="27" t="s">
        <v>166</v>
      </c>
    </row>
    <row r="13" spans="1:8" x14ac:dyDescent="0.35">
      <c r="A13" s="27" t="s">
        <v>167</v>
      </c>
      <c r="B13">
        <v>1</v>
      </c>
      <c r="C13">
        <v>1</v>
      </c>
      <c r="D13">
        <v>1</v>
      </c>
      <c r="E13">
        <v>1</v>
      </c>
      <c r="H13">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11AA-F603-4036-B599-09671095FA3D}">
  <dimension ref="A2:K55"/>
  <sheetViews>
    <sheetView zoomScale="74" zoomScaleNormal="160" workbookViewId="0">
      <selection activeCell="F24" sqref="F24"/>
    </sheetView>
  </sheetViews>
  <sheetFormatPr defaultRowHeight="14.5" x14ac:dyDescent="0.35"/>
  <cols>
    <col min="1" max="1" width="45.453125" customWidth="1"/>
    <col min="2" max="2" width="32.1796875" style="13" bestFit="1" customWidth="1"/>
    <col min="3" max="3" width="11.26953125" customWidth="1"/>
    <col min="6" max="6" width="22.81640625" customWidth="1"/>
    <col min="7" max="7" width="10.26953125" bestFit="1" customWidth="1"/>
    <col min="10" max="10" width="60.453125" customWidth="1"/>
  </cols>
  <sheetData>
    <row r="2" spans="1:11" ht="17.5" x14ac:dyDescent="0.35">
      <c r="A2" t="s">
        <v>25</v>
      </c>
      <c r="C2" t="s">
        <v>26</v>
      </c>
      <c r="F2" s="1" t="s">
        <v>21</v>
      </c>
      <c r="H2" t="s">
        <v>20</v>
      </c>
      <c r="J2" s="34"/>
    </row>
    <row r="3" spans="1:11" x14ac:dyDescent="0.35">
      <c r="A3" t="s">
        <v>27</v>
      </c>
      <c r="C3" t="s">
        <v>28</v>
      </c>
      <c r="F3" s="1" t="s">
        <v>29</v>
      </c>
      <c r="H3" t="s">
        <v>22</v>
      </c>
      <c r="J3" s="25" t="s">
        <v>107</v>
      </c>
      <c r="K3" s="37" t="s">
        <v>123</v>
      </c>
    </row>
    <row r="4" spans="1:11" x14ac:dyDescent="0.35">
      <c r="A4" t="s">
        <v>30</v>
      </c>
      <c r="F4" s="1" t="s">
        <v>31</v>
      </c>
      <c r="H4" t="s">
        <v>23</v>
      </c>
      <c r="J4" s="25" t="s">
        <v>108</v>
      </c>
      <c r="K4" s="37" t="s">
        <v>142</v>
      </c>
    </row>
    <row r="5" spans="1:11" x14ac:dyDescent="0.35">
      <c r="F5" s="1" t="s">
        <v>32</v>
      </c>
      <c r="H5" t="s">
        <v>24</v>
      </c>
      <c r="J5" s="25" t="s">
        <v>109</v>
      </c>
      <c r="K5" s="37" t="s">
        <v>128</v>
      </c>
    </row>
    <row r="6" spans="1:11" x14ac:dyDescent="0.35">
      <c r="J6" s="25" t="s">
        <v>110</v>
      </c>
      <c r="K6" s="37" t="s">
        <v>133</v>
      </c>
    </row>
    <row r="7" spans="1:11" x14ac:dyDescent="0.35">
      <c r="J7" s="25" t="s">
        <v>111</v>
      </c>
      <c r="K7" s="37" t="s">
        <v>143</v>
      </c>
    </row>
    <row r="8" spans="1:11" x14ac:dyDescent="0.35">
      <c r="J8" s="35"/>
      <c r="K8" s="37" t="s">
        <v>134</v>
      </c>
    </row>
    <row r="9" spans="1:11" x14ac:dyDescent="0.35">
      <c r="J9" s="35"/>
      <c r="K9" s="37" t="s">
        <v>135</v>
      </c>
    </row>
    <row r="10" spans="1:11" x14ac:dyDescent="0.35">
      <c r="J10" s="35"/>
      <c r="K10" s="37" t="s">
        <v>136</v>
      </c>
    </row>
    <row r="11" spans="1:11" x14ac:dyDescent="0.35">
      <c r="A11" s="4"/>
      <c r="B11" s="14"/>
      <c r="J11" s="35"/>
      <c r="K11" s="37" t="s">
        <v>144</v>
      </c>
    </row>
    <row r="12" spans="1:11" ht="15" thickBot="1" x14ac:dyDescent="0.4">
      <c r="A12" s="15" t="s">
        <v>33</v>
      </c>
      <c r="B12" s="17" t="s">
        <v>34</v>
      </c>
      <c r="C12" s="5" t="s">
        <v>35</v>
      </c>
      <c r="D12" s="5" t="s">
        <v>36</v>
      </c>
      <c r="F12" s="3" t="s">
        <v>37</v>
      </c>
      <c r="G12" s="3" t="s">
        <v>38</v>
      </c>
      <c r="J12" s="35"/>
      <c r="K12" s="37" t="s">
        <v>121</v>
      </c>
    </row>
    <row r="13" spans="1:11" ht="15.5" x14ac:dyDescent="0.35">
      <c r="A13" s="7" t="s">
        <v>39</v>
      </c>
      <c r="B13" s="16" t="s">
        <v>40</v>
      </c>
      <c r="C13" s="18">
        <v>1</v>
      </c>
      <c r="D13" s="6" t="s">
        <v>41</v>
      </c>
      <c r="F13" s="2" t="s">
        <v>228</v>
      </c>
      <c r="G13" s="2">
        <v>1</v>
      </c>
      <c r="J13" s="35"/>
      <c r="K13" s="37" t="s">
        <v>137</v>
      </c>
    </row>
    <row r="14" spans="1:11" ht="15.5" x14ac:dyDescent="0.35">
      <c r="A14" s="8" t="s">
        <v>43</v>
      </c>
      <c r="B14" s="16" t="s">
        <v>44</v>
      </c>
      <c r="C14" s="18">
        <v>1.5</v>
      </c>
      <c r="D14" s="6">
        <v>1</v>
      </c>
      <c r="F14" s="2" t="s">
        <v>229</v>
      </c>
      <c r="G14" s="2">
        <v>0.5</v>
      </c>
      <c r="J14" s="35"/>
      <c r="K14" s="37" t="s">
        <v>124</v>
      </c>
    </row>
    <row r="15" spans="1:11" ht="15.5" x14ac:dyDescent="0.35">
      <c r="A15" s="8" t="s">
        <v>46</v>
      </c>
      <c r="B15" s="16" t="s">
        <v>47</v>
      </c>
      <c r="C15" s="18">
        <v>0.4</v>
      </c>
      <c r="D15" s="6">
        <v>1</v>
      </c>
      <c r="F15" s="2" t="s">
        <v>230</v>
      </c>
      <c r="G15" s="2">
        <v>1</v>
      </c>
      <c r="J15" s="35"/>
      <c r="K15" s="37" t="s">
        <v>129</v>
      </c>
    </row>
    <row r="16" spans="1:11" ht="15.5" x14ac:dyDescent="0.35">
      <c r="A16" s="8" t="s">
        <v>49</v>
      </c>
      <c r="B16" s="16" t="s">
        <v>50</v>
      </c>
      <c r="C16" s="18">
        <v>5</v>
      </c>
      <c r="D16" s="6">
        <v>1</v>
      </c>
      <c r="F16" s="2" t="s">
        <v>231</v>
      </c>
      <c r="G16" s="2">
        <v>2</v>
      </c>
      <c r="J16" s="35"/>
      <c r="K16" s="37" t="s">
        <v>125</v>
      </c>
    </row>
    <row r="17" spans="1:11" ht="15.5" x14ac:dyDescent="0.35">
      <c r="A17" s="8" t="s">
        <v>52</v>
      </c>
      <c r="B17" s="16" t="s">
        <v>53</v>
      </c>
      <c r="C17" s="18">
        <v>2.4</v>
      </c>
      <c r="D17" s="6">
        <v>1</v>
      </c>
      <c r="F17" s="2" t="s">
        <v>232</v>
      </c>
      <c r="G17" s="2">
        <v>3</v>
      </c>
      <c r="J17" s="35"/>
      <c r="K17" s="37" t="s">
        <v>130</v>
      </c>
    </row>
    <row r="18" spans="1:11" ht="15.5" x14ac:dyDescent="0.35">
      <c r="A18" s="8" t="s">
        <v>55</v>
      </c>
      <c r="B18" s="16" t="s">
        <v>56</v>
      </c>
      <c r="C18" s="18">
        <v>0.15</v>
      </c>
      <c r="D18" s="6">
        <v>2</v>
      </c>
      <c r="F18" s="2" t="s">
        <v>233</v>
      </c>
      <c r="G18" s="2">
        <v>4</v>
      </c>
      <c r="J18" s="35"/>
      <c r="K18" s="37" t="s">
        <v>131</v>
      </c>
    </row>
    <row r="19" spans="1:11" ht="15.5" x14ac:dyDescent="0.35">
      <c r="A19" s="8" t="s">
        <v>58</v>
      </c>
      <c r="B19" s="16" t="s">
        <v>59</v>
      </c>
      <c r="C19" s="18">
        <v>0.1</v>
      </c>
      <c r="D19" s="6">
        <v>1</v>
      </c>
      <c r="F19" s="2" t="s">
        <v>234</v>
      </c>
      <c r="G19" s="2">
        <v>5</v>
      </c>
      <c r="J19" s="35"/>
      <c r="K19" s="37" t="s">
        <v>145</v>
      </c>
    </row>
    <row r="20" spans="1:11" ht="15.5" x14ac:dyDescent="0.35">
      <c r="A20" s="8" t="s">
        <v>61</v>
      </c>
      <c r="B20" s="16" t="s">
        <v>62</v>
      </c>
      <c r="C20" s="18">
        <v>0.1</v>
      </c>
      <c r="D20" s="6">
        <v>1</v>
      </c>
      <c r="F20" s="2" t="s">
        <v>235</v>
      </c>
      <c r="G20" s="2">
        <v>6</v>
      </c>
      <c r="J20" s="35"/>
      <c r="K20" s="37" t="s">
        <v>138</v>
      </c>
    </row>
    <row r="21" spans="1:11" ht="15.5" x14ac:dyDescent="0.35">
      <c r="A21" s="8" t="s">
        <v>64</v>
      </c>
      <c r="B21" s="16" t="s">
        <v>65</v>
      </c>
      <c r="C21" s="18">
        <v>0.1</v>
      </c>
      <c r="D21" s="6">
        <v>1</v>
      </c>
      <c r="F21" s="107" t="s">
        <v>236</v>
      </c>
      <c r="G21" s="107">
        <v>8</v>
      </c>
      <c r="J21" s="35"/>
      <c r="K21" s="37" t="s">
        <v>126</v>
      </c>
    </row>
    <row r="22" spans="1:11" ht="15.5" x14ac:dyDescent="0.35">
      <c r="A22" s="8" t="s">
        <v>67</v>
      </c>
      <c r="B22" s="16" t="s">
        <v>68</v>
      </c>
      <c r="C22" s="18">
        <v>2.4</v>
      </c>
      <c r="D22" s="6">
        <v>1</v>
      </c>
      <c r="E22" s="12"/>
      <c r="F22" s="25" t="s">
        <v>237</v>
      </c>
      <c r="G22" s="25">
        <v>12</v>
      </c>
      <c r="K22" s="37" t="s">
        <v>132</v>
      </c>
    </row>
    <row r="23" spans="1:11" ht="15.5" x14ac:dyDescent="0.35">
      <c r="A23" s="8" t="s">
        <v>70</v>
      </c>
      <c r="B23" s="16" t="s">
        <v>71</v>
      </c>
      <c r="C23" s="18">
        <v>2.4</v>
      </c>
      <c r="D23" s="6">
        <v>1</v>
      </c>
      <c r="K23" s="37" t="s">
        <v>146</v>
      </c>
    </row>
    <row r="24" spans="1:11" ht="15.5" x14ac:dyDescent="0.35">
      <c r="A24" s="8" t="s">
        <v>73</v>
      </c>
      <c r="B24" s="16" t="s">
        <v>74</v>
      </c>
      <c r="C24" s="6">
        <v>4.0000000000000001E-3</v>
      </c>
      <c r="D24" s="6">
        <v>3</v>
      </c>
      <c r="K24" s="37" t="s">
        <v>147</v>
      </c>
    </row>
    <row r="25" spans="1:11" ht="19" thickBot="1" x14ac:dyDescent="0.5">
      <c r="A25" s="9" t="s">
        <v>76</v>
      </c>
      <c r="K25" s="37" t="s">
        <v>122</v>
      </c>
    </row>
    <row r="26" spans="1:11" ht="15" thickTop="1" x14ac:dyDescent="0.35">
      <c r="A26" s="10" t="s">
        <v>77</v>
      </c>
      <c r="K26" s="37" t="s">
        <v>139</v>
      </c>
    </row>
    <row r="27" spans="1:11" x14ac:dyDescent="0.35">
      <c r="A27" s="10" t="s">
        <v>78</v>
      </c>
      <c r="K27" s="37" t="s">
        <v>140</v>
      </c>
    </row>
    <row r="28" spans="1:11" ht="29" x14ac:dyDescent="0.35">
      <c r="A28" s="10" t="s">
        <v>79</v>
      </c>
      <c r="K28" s="37" t="s">
        <v>141</v>
      </c>
    </row>
    <row r="29" spans="1:11" x14ac:dyDescent="0.35">
      <c r="A29" s="11" t="s">
        <v>80</v>
      </c>
      <c r="K29" s="37" t="s">
        <v>148</v>
      </c>
    </row>
    <row r="30" spans="1:11" x14ac:dyDescent="0.35">
      <c r="A30" s="11" t="s">
        <v>81</v>
      </c>
      <c r="K30" s="37" t="s">
        <v>127</v>
      </c>
    </row>
    <row r="31" spans="1:11" x14ac:dyDescent="0.35">
      <c r="A31" s="11" t="s">
        <v>82</v>
      </c>
      <c r="K31" s="37" t="s">
        <v>149</v>
      </c>
    </row>
    <row r="37" spans="2:7" x14ac:dyDescent="0.35">
      <c r="B37" s="28" t="s">
        <v>7</v>
      </c>
      <c r="F37" t="s">
        <v>42</v>
      </c>
      <c r="G37">
        <v>0.5</v>
      </c>
    </row>
    <row r="38" spans="2:7" x14ac:dyDescent="0.35">
      <c r="B38" s="28" t="s">
        <v>87</v>
      </c>
      <c r="F38" t="s">
        <v>45</v>
      </c>
      <c r="G38">
        <v>1</v>
      </c>
    </row>
    <row r="39" spans="2:7" ht="29" x14ac:dyDescent="0.35">
      <c r="B39" s="28" t="s">
        <v>88</v>
      </c>
      <c r="F39" t="s">
        <v>48</v>
      </c>
      <c r="G39">
        <v>1</v>
      </c>
    </row>
    <row r="40" spans="2:7" ht="29" x14ac:dyDescent="0.35">
      <c r="B40" s="28" t="s">
        <v>89</v>
      </c>
      <c r="F40" t="s">
        <v>51</v>
      </c>
      <c r="G40">
        <v>1</v>
      </c>
    </row>
    <row r="41" spans="2:7" x14ac:dyDescent="0.35">
      <c r="B41" s="29" t="s">
        <v>9</v>
      </c>
      <c r="F41" t="s">
        <v>54</v>
      </c>
      <c r="G41">
        <v>2</v>
      </c>
    </row>
    <row r="42" spans="2:7" x14ac:dyDescent="0.35">
      <c r="B42" s="29" t="s">
        <v>87</v>
      </c>
      <c r="F42" t="s">
        <v>57</v>
      </c>
      <c r="G42">
        <v>3</v>
      </c>
    </row>
    <row r="43" spans="2:7" ht="29" x14ac:dyDescent="0.35">
      <c r="B43" s="29" t="s">
        <v>90</v>
      </c>
      <c r="F43" t="s">
        <v>60</v>
      </c>
      <c r="G43">
        <v>4</v>
      </c>
    </row>
    <row r="44" spans="2:7" ht="29" x14ac:dyDescent="0.35">
      <c r="B44" s="29" t="s">
        <v>91</v>
      </c>
      <c r="F44" t="s">
        <v>63</v>
      </c>
      <c r="G44">
        <v>4</v>
      </c>
    </row>
    <row r="45" spans="2:7" x14ac:dyDescent="0.35">
      <c r="B45" s="30" t="s">
        <v>11</v>
      </c>
      <c r="F45" t="s">
        <v>66</v>
      </c>
      <c r="G45">
        <v>4</v>
      </c>
    </row>
    <row r="46" spans="2:7" ht="29" x14ac:dyDescent="0.35">
      <c r="B46" s="31" t="s">
        <v>12</v>
      </c>
      <c r="F46" t="s">
        <v>69</v>
      </c>
      <c r="G46">
        <v>6</v>
      </c>
    </row>
    <row r="47" spans="2:7" ht="29" x14ac:dyDescent="0.35">
      <c r="B47" s="32" t="s">
        <v>13</v>
      </c>
      <c r="F47" t="s">
        <v>72</v>
      </c>
      <c r="G47">
        <v>12</v>
      </c>
    </row>
    <row r="48" spans="2:7" ht="29" x14ac:dyDescent="0.35">
      <c r="B48" s="32" t="s">
        <v>14</v>
      </c>
      <c r="F48" t="s">
        <v>75</v>
      </c>
      <c r="G48">
        <v>24</v>
      </c>
    </row>
    <row r="49" spans="2:7" ht="29" x14ac:dyDescent="0.35">
      <c r="B49" s="32" t="s">
        <v>15</v>
      </c>
      <c r="F49" t="s">
        <v>227</v>
      </c>
      <c r="G49">
        <v>1</v>
      </c>
    </row>
    <row r="50" spans="2:7" ht="29" x14ac:dyDescent="0.35">
      <c r="B50" s="32" t="s">
        <v>16</v>
      </c>
    </row>
    <row r="51" spans="2:7" x14ac:dyDescent="0.35">
      <c r="B51" s="33" t="s">
        <v>92</v>
      </c>
    </row>
    <row r="52" spans="2:7" x14ac:dyDescent="0.35">
      <c r="B52" s="33" t="s">
        <v>93</v>
      </c>
    </row>
    <row r="53" spans="2:7" x14ac:dyDescent="0.35">
      <c r="B53" s="33" t="s">
        <v>17</v>
      </c>
    </row>
    <row r="54" spans="2:7" x14ac:dyDescent="0.35">
      <c r="B54" s="33" t="s">
        <v>18</v>
      </c>
    </row>
    <row r="55" spans="2:7" x14ac:dyDescent="0.35">
      <c r="B55" s="33" t="s">
        <v>19</v>
      </c>
    </row>
  </sheetData>
  <sortState xmlns:xlrd2="http://schemas.microsoft.com/office/spreadsheetml/2017/richdata2" ref="L3:L27">
    <sortCondition ref="L3:L27"/>
  </sortState>
  <hyperlinks>
    <hyperlink ref="A26" r:id="rId1" xr:uid="{ED0C07CB-C01D-41D9-8BCF-F08E1B9026E4}"/>
    <hyperlink ref="A27" r:id="rId2" xr:uid="{16DDD0F4-4AA4-4D2C-B04D-5DAB763F8BD3}"/>
    <hyperlink ref="A28" r:id="rId3" xr:uid="{840AE68B-E065-47CD-8963-BBFC91976E14}"/>
    <hyperlink ref="A12" r:id="rId4" xr:uid="{77BFB319-7A60-4592-83F2-55B095C528E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0788f8-5acd-46f7-a758-6d69c99197cc" xsi:nil="true"/>
    <lcf76f155ced4ddcb4097134ff3c332f xmlns="0d722c51-2374-4937-a60b-63e651abec51">
      <Terms xmlns="http://schemas.microsoft.com/office/infopath/2007/PartnerControls"/>
    </lcf76f155ced4ddcb4097134ff3c332f>
    <SharedWithUsers xmlns="d40788f8-5acd-46f7-a758-6d69c99197cc">
      <UserInfo>
        <DisplayName>Tahseen Tayob</DisplayName>
        <AccountId>87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C0922C9D746848B77647A909C51C16" ma:contentTypeVersion="16" ma:contentTypeDescription="Create a new document." ma:contentTypeScope="" ma:versionID="084aba8ba640173b35e865a14622711a">
  <xsd:schema xmlns:xsd="http://www.w3.org/2001/XMLSchema" xmlns:xs="http://www.w3.org/2001/XMLSchema" xmlns:p="http://schemas.microsoft.com/office/2006/metadata/properties" xmlns:ns2="0d722c51-2374-4937-a60b-63e651abec51" xmlns:ns3="d40788f8-5acd-46f7-a758-6d69c99197cc" targetNamespace="http://schemas.microsoft.com/office/2006/metadata/properties" ma:root="true" ma:fieldsID="e78e524279c8343e891320518d72f220" ns2:_="" ns3:_="">
    <xsd:import namespace="0d722c51-2374-4937-a60b-63e651abec51"/>
    <xsd:import namespace="d40788f8-5acd-46f7-a758-6d69c9919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722c51-2374-4937-a60b-63e651abec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a2b8254-26b4-4fec-a423-4e83a99de0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0788f8-5acd-46f7-a758-6d69c99197c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b6c6634-2a4b-475b-b654-359d39cdef63}" ma:internalName="TaxCatchAll" ma:showField="CatchAllData" ma:web="d40788f8-5acd-46f7-a758-6d69c9919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FB6710-F99B-46AF-88CC-2D4CB29001CD}">
  <ds:schemaRefs>
    <ds:schemaRef ds:uri="http://schemas.microsoft.com/office/infopath/2007/PartnerControls"/>
    <ds:schemaRef ds:uri="http://schemas.microsoft.com/office/2006/metadata/properties"/>
    <ds:schemaRef ds:uri="http://purl.org/dc/elements/1.1/"/>
    <ds:schemaRef ds:uri="http://www.w3.org/XML/1998/namespace"/>
    <ds:schemaRef ds:uri="http://purl.org/dc/dcmitype/"/>
    <ds:schemaRef ds:uri="d40788f8-5acd-46f7-a758-6d69c99197cc"/>
    <ds:schemaRef ds:uri="0d722c51-2374-4937-a60b-63e651abec51"/>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098503EF-20DE-4159-9B97-A87FBFE2EEF1}">
  <ds:schemaRefs>
    <ds:schemaRef ds:uri="http://schemas.microsoft.com/sharepoint/v3/contenttype/forms"/>
  </ds:schemaRefs>
</ds:datastoreItem>
</file>

<file path=customXml/itemProps3.xml><?xml version="1.0" encoding="utf-8"?>
<ds:datastoreItem xmlns:ds="http://schemas.openxmlformats.org/officeDocument/2006/customXml" ds:itemID="{D1F4552D-F1BF-4AA5-88A7-A3D2715E9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722c51-2374-4937-a60b-63e651abec51"/>
    <ds:schemaRef ds:uri="d40788f8-5acd-46f7-a758-6d69c99197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 id="{e4b05909-4485-4890-b86d-8c28f911a872}" enabled="0" method="" siteId="{e4b05909-4485-4890-b86d-8c28f911a872}"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How to use this sheet</vt:lpstr>
      <vt:lpstr>Pharmacist data collection</vt:lpstr>
      <vt:lpstr>Dashboard</vt:lpstr>
      <vt:lpstr>Pivot Table</vt:lpstr>
      <vt:lpstr>Engine</vt:lpstr>
    </vt:vector>
  </TitlesOfParts>
  <Manager/>
  <Company>NWLONDONCCGS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Keval Modi</dc:creator>
  <cp:keywords/>
  <dc:description/>
  <cp:lastModifiedBy>Emma Sharpe-Jones</cp:lastModifiedBy>
  <cp:revision/>
  <dcterms:created xsi:type="dcterms:W3CDTF">2023-08-21T14:37:05Z</dcterms:created>
  <dcterms:modified xsi:type="dcterms:W3CDTF">2024-04-19T09:22:33Z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0x010100CAC0922C9D746848B77647A909C51C16</vt:lpwstr>
  </property>
  <property fmtid="{D5CDD505-2E9C-101B-9397-08002B2CF9AE}" pid="3" name="MediaServiceImageTags">
    <vt:lpwstr/>
  </property>
</Properties>
</file>